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bookViews>
    <workbookView xWindow="0" yWindow="0" windowWidth="28800" windowHeight="12435" tabRatio="846" activeTab="6"/>
  </bookViews>
  <sheets>
    <sheet name="Remaining" sheetId="199" r:id="rId1"/>
    <sheet name="Timesheet" sheetId="195" state="hidden" r:id="rId2"/>
    <sheet name="Progress" sheetId="205" state="hidden" r:id="rId3"/>
    <sheet name="Forecast" sheetId="226" state="hidden" r:id="rId4"/>
    <sheet name="MOC" sheetId="223" state="hidden" r:id="rId5"/>
    <sheet name="Baseline" sheetId="206" state="hidden" r:id="rId6"/>
    <sheet name="Report" sheetId="4" r:id="rId7"/>
    <sheet name="Overall" sheetId="90" r:id="rId8"/>
    <sheet name="Eng" sheetId="227" r:id="rId9"/>
    <sheet name="Process" sheetId="228" state="hidden" r:id="rId10"/>
    <sheet name="Stress" sheetId="229" state="hidden" r:id="rId11"/>
    <sheet name="Structural" sheetId="230" state="hidden" r:id="rId12"/>
    <sheet name="Pipeline" sheetId="232" state="hidden" r:id="rId13"/>
    <sheet name="Civil" sheetId="233" state="hidden" r:id="rId1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Remaining!$A$4:$U$56</definedName>
    <definedName name="_xlnm.Print_Area" localSheetId="0">Remaining!$A$1:$T$58</definedName>
    <definedName name="_xlnm.Print_Area" localSheetId="6">Report!$A$1:$S$70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52511"/>
</workbook>
</file>

<file path=xl/calcChain.xml><?xml version="1.0" encoding="utf-8"?>
<calcChain xmlns="http://schemas.openxmlformats.org/spreadsheetml/2006/main">
  <c r="B122" i="233" l="1"/>
  <c r="B90" i="233"/>
  <c r="B1" i="233"/>
  <c r="B122" i="232"/>
  <c r="B90" i="232"/>
  <c r="B1" i="232"/>
  <c r="B122" i="230" l="1"/>
  <c r="B90" i="230"/>
  <c r="B1" i="230"/>
  <c r="B122" i="229"/>
  <c r="B90" i="229"/>
  <c r="B1" i="229"/>
  <c r="B122" i="228"/>
  <c r="B90" i="228"/>
  <c r="B1" i="228"/>
  <c r="B122" i="227" l="1"/>
  <c r="B90" i="227"/>
  <c r="B1" i="227"/>
  <c r="G66" i="205" l="1"/>
  <c r="G67" i="205"/>
  <c r="G68" i="205"/>
  <c r="G69" i="205"/>
  <c r="G70" i="205"/>
  <c r="G71" i="205"/>
  <c r="G72" i="205"/>
  <c r="G73" i="205"/>
  <c r="G74" i="205"/>
  <c r="G75" i="205"/>
  <c r="G76" i="205"/>
  <c r="G77" i="205"/>
  <c r="G78" i="205"/>
  <c r="G79" i="205"/>
  <c r="G80" i="205"/>
  <c r="G81" i="205"/>
  <c r="G82" i="205"/>
  <c r="G83" i="205"/>
  <c r="G84" i="205"/>
  <c r="AW58" i="195" l="1"/>
  <c r="AV59" i="90" s="1"/>
  <c r="AV92" i="90" s="1"/>
  <c r="AX58" i="195"/>
  <c r="AW59" i="90" s="1"/>
  <c r="AW92" i="90" s="1"/>
  <c r="AY58" i="195"/>
  <c r="AX59" i="90" s="1"/>
  <c r="AX92" i="90" s="1"/>
  <c r="AZ58" i="195"/>
  <c r="AY59" i="90" s="1"/>
  <c r="AY92" i="90" s="1"/>
  <c r="BA58" i="195"/>
  <c r="AZ59" i="90" s="1"/>
  <c r="AZ92" i="90" s="1"/>
  <c r="BB58" i="195"/>
  <c r="BA59" i="90" s="1"/>
  <c r="BA92" i="90" s="1"/>
  <c r="BC58" i="195"/>
  <c r="BB59" i="90" s="1"/>
  <c r="BB92" i="90" s="1"/>
  <c r="BD58" i="195"/>
  <c r="BC59" i="90" s="1"/>
  <c r="BC92" i="90" s="1"/>
  <c r="BE58" i="195"/>
  <c r="BD59" i="90" s="1"/>
  <c r="BD92" i="90" s="1"/>
  <c r="BF58" i="195"/>
  <c r="BE59" i="90" s="1"/>
  <c r="BE92" i="90" s="1"/>
  <c r="BG58" i="195"/>
  <c r="BF59" i="90" s="1"/>
  <c r="BF92" i="90" s="1"/>
  <c r="BH58" i="195"/>
  <c r="BG59" i="90" s="1"/>
  <c r="BG92" i="90" s="1"/>
  <c r="BI58" i="195"/>
  <c r="BH59" i="90" s="1"/>
  <c r="BH92" i="90" s="1"/>
  <c r="BJ58" i="195"/>
  <c r="BI59" i="90" s="1"/>
  <c r="BI92" i="90" s="1"/>
  <c r="BK58" i="195"/>
  <c r="BJ59" i="90" s="1"/>
  <c r="BJ92" i="90" s="1"/>
  <c r="BL58" i="195"/>
  <c r="BK59" i="90" s="1"/>
  <c r="BK92" i="90" s="1"/>
  <c r="BI66" i="223"/>
  <c r="BJ66" i="223"/>
  <c r="BK66" i="223"/>
  <c r="BL66" i="223"/>
  <c r="BM66" i="223"/>
  <c r="BN66" i="223"/>
  <c r="BO66" i="223"/>
  <c r="BP66" i="223"/>
  <c r="BH66" i="223"/>
  <c r="BG66" i="223"/>
  <c r="BF66" i="223"/>
  <c r="BE66" i="223"/>
  <c r="BD66" i="223"/>
  <c r="BC66" i="223"/>
  <c r="BB66" i="223"/>
  <c r="BA66" i="223"/>
  <c r="BF4" i="206"/>
  <c r="BG4" i="206"/>
  <c r="BH4" i="206"/>
  <c r="BH4" i="205" s="1"/>
  <c r="BH65" i="205" s="1"/>
  <c r="BI4" i="206"/>
  <c r="BJ4" i="206"/>
  <c r="BK4" i="206"/>
  <c r="BL4" i="206"/>
  <c r="BL4" i="226" s="1"/>
  <c r="BM4" i="206"/>
  <c r="BN4" i="206"/>
  <c r="BO4" i="206"/>
  <c r="BP4" i="206"/>
  <c r="BE4" i="206"/>
  <c r="BD4" i="206"/>
  <c r="BC4" i="206"/>
  <c r="BB4" i="206"/>
  <c r="BA4" i="206"/>
  <c r="AZ45" i="233" l="1"/>
  <c r="AZ45" i="232"/>
  <c r="AZ45" i="229"/>
  <c r="AZ45" i="230"/>
  <c r="BF45" i="90"/>
  <c r="BF90" i="90" s="1"/>
  <c r="BF45" i="233"/>
  <c r="BF45" i="232"/>
  <c r="BF45" i="229"/>
  <c r="BF45" i="230"/>
  <c r="BP4" i="226"/>
  <c r="BK45" i="233"/>
  <c r="BK45" i="232"/>
  <c r="BK45" i="230"/>
  <c r="BK45" i="229"/>
  <c r="BE45" i="90"/>
  <c r="BE90" i="90" s="1"/>
  <c r="BE45" i="233"/>
  <c r="BE45" i="232"/>
  <c r="BE45" i="230"/>
  <c r="BE45" i="229"/>
  <c r="BL4" i="205"/>
  <c r="BL65" i="205" s="1"/>
  <c r="BG45" i="232"/>
  <c r="BG45" i="233"/>
  <c r="BG45" i="229"/>
  <c r="BG45" i="230"/>
  <c r="BA45" i="90"/>
  <c r="BA90" i="90" s="1"/>
  <c r="BA45" i="233"/>
  <c r="BA45" i="232"/>
  <c r="BA45" i="229"/>
  <c r="BA45" i="230"/>
  <c r="AV45" i="233"/>
  <c r="AV45" i="232"/>
  <c r="AV45" i="229"/>
  <c r="AV45" i="230"/>
  <c r="BJ45" i="90"/>
  <c r="BJ90" i="90" s="1"/>
  <c r="BJ45" i="232"/>
  <c r="BJ45" i="233"/>
  <c r="BJ45" i="230"/>
  <c r="BJ45" i="229"/>
  <c r="BD45" i="90"/>
  <c r="BD90" i="90" s="1"/>
  <c r="BD45" i="232"/>
  <c r="BD45" i="233"/>
  <c r="BD45" i="230"/>
  <c r="BD45" i="229"/>
  <c r="AY45" i="233"/>
  <c r="AY45" i="232"/>
  <c r="AY45" i="230"/>
  <c r="AY45" i="229"/>
  <c r="AW45" i="233"/>
  <c r="AW45" i="232"/>
  <c r="AW45" i="229"/>
  <c r="AW45" i="230"/>
  <c r="BI45" i="90"/>
  <c r="BI90" i="90" s="1"/>
  <c r="BI45" i="232"/>
  <c r="BI45" i="233"/>
  <c r="BI45" i="229"/>
  <c r="BI45" i="230"/>
  <c r="BD4" i="195"/>
  <c r="BC45" i="232"/>
  <c r="BC45" i="233"/>
  <c r="BC45" i="229"/>
  <c r="BC45" i="230"/>
  <c r="AX45" i="232"/>
  <c r="AX45" i="233"/>
  <c r="AX45" i="230"/>
  <c r="AX45" i="229"/>
  <c r="BH45" i="90"/>
  <c r="BH90" i="90" s="1"/>
  <c r="BH45" i="233"/>
  <c r="BH45" i="232"/>
  <c r="BH45" i="229"/>
  <c r="BH45" i="230"/>
  <c r="BB45" i="90"/>
  <c r="BB90" i="90" s="1"/>
  <c r="BB45" i="232"/>
  <c r="BB45" i="233"/>
  <c r="BB45" i="229"/>
  <c r="BB45" i="230"/>
  <c r="BP4" i="223"/>
  <c r="BK45" i="90"/>
  <c r="BK90" i="90" s="1"/>
  <c r="BL4" i="223"/>
  <c r="BH4" i="226"/>
  <c r="BL4" i="195"/>
  <c r="BG45" i="90"/>
  <c r="BG90" i="90" s="1"/>
  <c r="BH4" i="223"/>
  <c r="BP4" i="205"/>
  <c r="BP65" i="205" s="1"/>
  <c r="BH4" i="195"/>
  <c r="BC45" i="90"/>
  <c r="BC90" i="90" s="1"/>
  <c r="AZ45" i="228"/>
  <c r="AZ45" i="227"/>
  <c r="AZ45" i="90"/>
  <c r="AZ90" i="90" s="1"/>
  <c r="BA4" i="195"/>
  <c r="BE4" i="205"/>
  <c r="BE65" i="205" s="1"/>
  <c r="BE4" i="226"/>
  <c r="BE4" i="223"/>
  <c r="AX45" i="228"/>
  <c r="AX45" i="227"/>
  <c r="AX45" i="90"/>
  <c r="AX90" i="90" s="1"/>
  <c r="AY4" i="195"/>
  <c r="BC4" i="205"/>
  <c r="BC65" i="205" s="1"/>
  <c r="BC4" i="226"/>
  <c r="BC4" i="223"/>
  <c r="AY45" i="228"/>
  <c r="AY45" i="227"/>
  <c r="AY45" i="90"/>
  <c r="AY90" i="90" s="1"/>
  <c r="AZ4" i="195"/>
  <c r="BD4" i="205"/>
  <c r="BD65" i="205" s="1"/>
  <c r="BD4" i="226"/>
  <c r="BD4" i="223"/>
  <c r="AV45" i="228"/>
  <c r="AV45" i="227"/>
  <c r="AV45" i="90"/>
  <c r="AV90" i="90" s="1"/>
  <c r="AW4" i="195"/>
  <c r="BA4" i="205"/>
  <c r="BA65" i="205" s="1"/>
  <c r="BA4" i="226"/>
  <c r="BA4" i="223"/>
  <c r="AW45" i="228"/>
  <c r="AW45" i="227"/>
  <c r="AW45" i="90"/>
  <c r="AW90" i="90" s="1"/>
  <c r="AX4" i="195"/>
  <c r="BB4" i="205"/>
  <c r="BB65" i="205" s="1"/>
  <c r="BB4" i="226"/>
  <c r="BB4" i="223"/>
  <c r="BK45" i="228"/>
  <c r="BK45" i="227"/>
  <c r="BG45" i="228"/>
  <c r="BG45" i="227"/>
  <c r="BC45" i="228"/>
  <c r="BC45" i="227"/>
  <c r="BO4" i="223"/>
  <c r="BK4" i="223"/>
  <c r="BG4" i="223"/>
  <c r="BO4" i="226"/>
  <c r="BK4" i="226"/>
  <c r="BG4" i="226"/>
  <c r="BO4" i="205"/>
  <c r="BO65" i="205" s="1"/>
  <c r="BK4" i="205"/>
  <c r="BK65" i="205" s="1"/>
  <c r="BG4" i="205"/>
  <c r="BG65" i="205" s="1"/>
  <c r="BK4" i="195"/>
  <c r="BG4" i="195"/>
  <c r="BC4" i="195"/>
  <c r="BJ45" i="228"/>
  <c r="BJ45" i="227"/>
  <c r="BF45" i="228"/>
  <c r="BF45" i="227"/>
  <c r="BB45" i="228"/>
  <c r="BB45" i="227"/>
  <c r="BN4" i="223"/>
  <c r="BJ4" i="223"/>
  <c r="BF4" i="223"/>
  <c r="BN4" i="226"/>
  <c r="BJ4" i="226"/>
  <c r="BF4" i="226"/>
  <c r="BN4" i="205"/>
  <c r="BN65" i="205" s="1"/>
  <c r="BJ4" i="205"/>
  <c r="BJ65" i="205" s="1"/>
  <c r="BF4" i="205"/>
  <c r="BF65" i="205" s="1"/>
  <c r="BJ4" i="195"/>
  <c r="BF4" i="195"/>
  <c r="BB4" i="195"/>
  <c r="BI45" i="228"/>
  <c r="BI45" i="227"/>
  <c r="BE45" i="228"/>
  <c r="BE45" i="227"/>
  <c r="BA45" i="228"/>
  <c r="BA45" i="227"/>
  <c r="BM4" i="223"/>
  <c r="BI4" i="223"/>
  <c r="BM4" i="226"/>
  <c r="BI4" i="226"/>
  <c r="BM4" i="205"/>
  <c r="BM65" i="205" s="1"/>
  <c r="BI4" i="205"/>
  <c r="BI65" i="205" s="1"/>
  <c r="BI4" i="195"/>
  <c r="BE4" i="195"/>
  <c r="BH45" i="228"/>
  <c r="BH45" i="227"/>
  <c r="BD45" i="228"/>
  <c r="BD45" i="227"/>
  <c r="BJ122" i="90"/>
  <c r="BF122" i="90"/>
  <c r="BB122" i="90"/>
  <c r="BI122" i="90"/>
  <c r="BE122" i="90"/>
  <c r="BA122" i="90"/>
  <c r="BD122" i="90"/>
  <c r="AZ122" i="90"/>
  <c r="BK122" i="90"/>
  <c r="BG122" i="90"/>
  <c r="BC122" i="90"/>
  <c r="C55" i="195"/>
  <c r="B55" i="195"/>
  <c r="H4" i="206"/>
  <c r="Q53" i="199"/>
  <c r="C5" i="199"/>
  <c r="AW122" i="233" l="1"/>
  <c r="AW90" i="233"/>
  <c r="BJ122" i="233"/>
  <c r="BJ90" i="233"/>
  <c r="AV90" i="233"/>
  <c r="AV122" i="233"/>
  <c r="BK122" i="232"/>
  <c r="BK90" i="232"/>
  <c r="AX90" i="229"/>
  <c r="AX122" i="229"/>
  <c r="BC122" i="233"/>
  <c r="BC90" i="233"/>
  <c r="BI90" i="232"/>
  <c r="BI122" i="232"/>
  <c r="AY122" i="229"/>
  <c r="AY90" i="229"/>
  <c r="BD90" i="233"/>
  <c r="BD122" i="233"/>
  <c r="BJ122" i="232"/>
  <c r="BJ90" i="232"/>
  <c r="BA122" i="230"/>
  <c r="BA90" i="230"/>
  <c r="BG90" i="229"/>
  <c r="BG122" i="229"/>
  <c r="BE122" i="232"/>
  <c r="BE90" i="232"/>
  <c r="BK122" i="233"/>
  <c r="BK90" i="233"/>
  <c r="BB90" i="232"/>
  <c r="BB122" i="232"/>
  <c r="BI122" i="233"/>
  <c r="BI90" i="233"/>
  <c r="BD122" i="230"/>
  <c r="BD90" i="230"/>
  <c r="BG122" i="230"/>
  <c r="BG90" i="230"/>
  <c r="BF122" i="233"/>
  <c r="BF90" i="233"/>
  <c r="C45" i="233"/>
  <c r="C45" i="232"/>
  <c r="C45" i="230"/>
  <c r="C45" i="229"/>
  <c r="BH122" i="230"/>
  <c r="BH90" i="230"/>
  <c r="AX90" i="230"/>
  <c r="AX122" i="230"/>
  <c r="BC122" i="232"/>
  <c r="BC90" i="232"/>
  <c r="AY122" i="230"/>
  <c r="AY90" i="230"/>
  <c r="BD90" i="232"/>
  <c r="BD122" i="232"/>
  <c r="BA122" i="229"/>
  <c r="BA90" i="229"/>
  <c r="BG122" i="233"/>
  <c r="BG90" i="233"/>
  <c r="BE122" i="233"/>
  <c r="BE90" i="233"/>
  <c r="AZ122" i="230"/>
  <c r="AZ90" i="230"/>
  <c r="BC122" i="229"/>
  <c r="BC90" i="229"/>
  <c r="BE122" i="230"/>
  <c r="BE90" i="230"/>
  <c r="BB90" i="230"/>
  <c r="BB122" i="230"/>
  <c r="BH122" i="229"/>
  <c r="BH90" i="229"/>
  <c r="AX122" i="233"/>
  <c r="AX90" i="233"/>
  <c r="AW122" i="230"/>
  <c r="AW90" i="230"/>
  <c r="AY90" i="232"/>
  <c r="AY122" i="232"/>
  <c r="AV122" i="230"/>
  <c r="AV90" i="230"/>
  <c r="BA122" i="232"/>
  <c r="BA90" i="232"/>
  <c r="BG90" i="232"/>
  <c r="BG122" i="232"/>
  <c r="BF90" i="230"/>
  <c r="BF122" i="230"/>
  <c r="AZ122" i="229"/>
  <c r="AZ90" i="229"/>
  <c r="BB90" i="229"/>
  <c r="BB122" i="229"/>
  <c r="BH90" i="232"/>
  <c r="BH122" i="232"/>
  <c r="AX90" i="232"/>
  <c r="AX122" i="232"/>
  <c r="BI122" i="230"/>
  <c r="BI90" i="230"/>
  <c r="AW122" i="229"/>
  <c r="AW90" i="229"/>
  <c r="AY122" i="233"/>
  <c r="AY90" i="233"/>
  <c r="BJ90" i="229"/>
  <c r="BJ122" i="229"/>
  <c r="AV122" i="229"/>
  <c r="AV90" i="229"/>
  <c r="BA122" i="233"/>
  <c r="BA90" i="233"/>
  <c r="BK122" i="229"/>
  <c r="BK90" i="229"/>
  <c r="BF90" i="229"/>
  <c r="BF122" i="229"/>
  <c r="AZ90" i="232"/>
  <c r="AZ122" i="232"/>
  <c r="AY122" i="90"/>
  <c r="BH122" i="90"/>
  <c r="BB122" i="233"/>
  <c r="BB90" i="233"/>
  <c r="BH90" i="233"/>
  <c r="BH122" i="233"/>
  <c r="BC122" i="230"/>
  <c r="BC90" i="230"/>
  <c r="BI122" i="229"/>
  <c r="BI90" i="229"/>
  <c r="AW122" i="232"/>
  <c r="AW90" i="232"/>
  <c r="BD122" i="229"/>
  <c r="BD90" i="229"/>
  <c r="BJ90" i="230"/>
  <c r="BJ122" i="230"/>
  <c r="AV122" i="232"/>
  <c r="AV90" i="232"/>
  <c r="BE122" i="229"/>
  <c r="BE90" i="229"/>
  <c r="BK122" i="230"/>
  <c r="BK90" i="230"/>
  <c r="BF122" i="232"/>
  <c r="BF90" i="232"/>
  <c r="AZ90" i="233"/>
  <c r="AZ122" i="233"/>
  <c r="AW122" i="90"/>
  <c r="C45" i="228"/>
  <c r="C45" i="227"/>
  <c r="BD122" i="228"/>
  <c r="BD90" i="228"/>
  <c r="BA90" i="228"/>
  <c r="BA122" i="228"/>
  <c r="BI122" i="228"/>
  <c r="BI90" i="228"/>
  <c r="BF90" i="228"/>
  <c r="BF122" i="228"/>
  <c r="BC122" i="228"/>
  <c r="BC90" i="228"/>
  <c r="BK122" i="228"/>
  <c r="BK90" i="228"/>
  <c r="AY122" i="227"/>
  <c r="AY90" i="227"/>
  <c r="AX90" i="228"/>
  <c r="AX122" i="228"/>
  <c r="AV122" i="90"/>
  <c r="AX122" i="90"/>
  <c r="BH90" i="227"/>
  <c r="BH122" i="227"/>
  <c r="BE90" i="227"/>
  <c r="BE122" i="227"/>
  <c r="BB122" i="227"/>
  <c r="BB90" i="227"/>
  <c r="BJ122" i="227"/>
  <c r="BJ90" i="227"/>
  <c r="BG122" i="227"/>
  <c r="BG90" i="227"/>
  <c r="AV122" i="227"/>
  <c r="AV90" i="227"/>
  <c r="AY122" i="228"/>
  <c r="AY90" i="228"/>
  <c r="BH122" i="228"/>
  <c r="BH90" i="228"/>
  <c r="BG122" i="228"/>
  <c r="BG90" i="228"/>
  <c r="AW90" i="227"/>
  <c r="AW122" i="227"/>
  <c r="AV90" i="228"/>
  <c r="AV122" i="228"/>
  <c r="BE122" i="228"/>
  <c r="BE90" i="228"/>
  <c r="BB90" i="228"/>
  <c r="BB122" i="228"/>
  <c r="BJ122" i="228"/>
  <c r="BJ90" i="228"/>
  <c r="AZ122" i="227"/>
  <c r="AZ90" i="227"/>
  <c r="BD90" i="227"/>
  <c r="BD122" i="227"/>
  <c r="BA90" i="227"/>
  <c r="BA122" i="227"/>
  <c r="BI90" i="227"/>
  <c r="BI122" i="227"/>
  <c r="BF90" i="227"/>
  <c r="BF122" i="227"/>
  <c r="BC90" i="227"/>
  <c r="BC122" i="227"/>
  <c r="BK90" i="227"/>
  <c r="BK122" i="227"/>
  <c r="AW122" i="228"/>
  <c r="AW90" i="228"/>
  <c r="AX122" i="227"/>
  <c r="AX90" i="227"/>
  <c r="AZ90" i="228"/>
  <c r="AZ122" i="228"/>
  <c r="L56" i="199"/>
  <c r="L55" i="199"/>
  <c r="L54" i="199"/>
  <c r="H56" i="199"/>
  <c r="H55" i="199"/>
  <c r="H54" i="199"/>
  <c r="D56" i="199"/>
  <c r="D55" i="199"/>
  <c r="D54" i="199"/>
  <c r="C90" i="229" l="1"/>
  <c r="C122" i="229"/>
  <c r="C90" i="232"/>
  <c r="C122" i="232"/>
  <c r="C90" i="230"/>
  <c r="C122" i="230"/>
  <c r="C122" i="233"/>
  <c r="C90" i="233"/>
  <c r="C122" i="227"/>
  <c r="C90" i="227"/>
  <c r="C90" i="228"/>
  <c r="C122" i="228"/>
  <c r="B72" i="223"/>
  <c r="B73" i="223"/>
  <c r="B74" i="223"/>
  <c r="N4" i="206"/>
  <c r="I45" i="232" l="1"/>
  <c r="I45" i="233"/>
  <c r="I45" i="230"/>
  <c r="I45" i="229"/>
  <c r="I45" i="228"/>
  <c r="I45" i="227"/>
  <c r="B67" i="206"/>
  <c r="B29" i="195"/>
  <c r="D58" i="195"/>
  <c r="C55" i="4"/>
  <c r="B55" i="4"/>
  <c r="A55" i="4"/>
  <c r="C55" i="206"/>
  <c r="B55" i="206"/>
  <c r="C55" i="223"/>
  <c r="B55" i="223"/>
  <c r="C55" i="226"/>
  <c r="B55" i="226"/>
  <c r="C55" i="205"/>
  <c r="B55" i="205"/>
  <c r="F55" i="4"/>
  <c r="H55" i="4"/>
  <c r="D55" i="4"/>
  <c r="E53" i="199"/>
  <c r="I122" i="233" l="1"/>
  <c r="I90" i="233"/>
  <c r="I122" i="229"/>
  <c r="I90" i="229"/>
  <c r="I122" i="230"/>
  <c r="I90" i="230"/>
  <c r="I122" i="232"/>
  <c r="I90" i="232"/>
  <c r="I122" i="227"/>
  <c r="I90" i="227"/>
  <c r="I90" i="228"/>
  <c r="I122" i="228"/>
  <c r="E55" i="4"/>
  <c r="P55" i="199"/>
  <c r="C42" i="4"/>
  <c r="C43" i="4"/>
  <c r="B16" i="4"/>
  <c r="A16" i="4"/>
  <c r="C54" i="4"/>
  <c r="C56" i="4"/>
  <c r="B7" i="4"/>
  <c r="B8" i="4"/>
  <c r="B9" i="4"/>
  <c r="B10" i="4"/>
  <c r="B11" i="4"/>
  <c r="B12" i="4"/>
  <c r="B13" i="4"/>
  <c r="B14" i="4"/>
  <c r="B15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6" i="4"/>
  <c r="A54" i="4"/>
  <c r="A56" i="4"/>
  <c r="C3" i="195"/>
  <c r="C3" i="206"/>
  <c r="B1" i="4"/>
  <c r="C15" i="4"/>
  <c r="C17" i="4"/>
  <c r="C18" i="4"/>
  <c r="C20" i="4"/>
  <c r="C21" i="4"/>
  <c r="C22" i="4"/>
  <c r="C24" i="4"/>
  <c r="C25" i="4"/>
  <c r="C26" i="4"/>
  <c r="C28" i="4"/>
  <c r="C29" i="4"/>
  <c r="C30" i="4"/>
  <c r="C32" i="4"/>
  <c r="C33" i="4"/>
  <c r="C34" i="4"/>
  <c r="C35" i="4"/>
  <c r="C36" i="4"/>
  <c r="C38" i="4"/>
  <c r="C39" i="4"/>
  <c r="C40" i="4"/>
  <c r="C44" i="4"/>
  <c r="C46" i="4"/>
  <c r="C47" i="4"/>
  <c r="C48" i="4"/>
  <c r="C50" i="4"/>
  <c r="C51" i="4"/>
  <c r="C52" i="4"/>
  <c r="C7" i="4"/>
  <c r="C8" i="4"/>
  <c r="C9" i="4"/>
  <c r="C10" i="4"/>
  <c r="C11" i="4"/>
  <c r="C13" i="4"/>
  <c r="C14" i="4"/>
  <c r="C6" i="4"/>
  <c r="A7" i="4"/>
  <c r="A8" i="4"/>
  <c r="A9" i="4"/>
  <c r="A10" i="4"/>
  <c r="A11" i="4"/>
  <c r="B6" i="4"/>
  <c r="B5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5" i="4"/>
  <c r="A14" i="4"/>
  <c r="A13" i="4"/>
  <c r="A12" i="4"/>
  <c r="A6" i="4"/>
  <c r="E66" i="223"/>
  <c r="F66" i="223"/>
  <c r="H66" i="223"/>
  <c r="I66" i="223"/>
  <c r="J66" i="223"/>
  <c r="K66" i="223"/>
  <c r="L66" i="223"/>
  <c r="M66" i="223"/>
  <c r="N66" i="223"/>
  <c r="O66" i="223"/>
  <c r="P66" i="223"/>
  <c r="Q66" i="223"/>
  <c r="R66" i="223"/>
  <c r="S66" i="223"/>
  <c r="T66" i="223"/>
  <c r="U66" i="223"/>
  <c r="V66" i="223"/>
  <c r="W66" i="223"/>
  <c r="X66" i="223"/>
  <c r="Y66" i="223"/>
  <c r="Z66" i="223"/>
  <c r="AA66" i="223"/>
  <c r="AB66" i="223"/>
  <c r="AC66" i="223"/>
  <c r="AD66" i="223"/>
  <c r="AE66" i="223"/>
  <c r="AF66" i="223"/>
  <c r="AG66" i="223"/>
  <c r="AH66" i="223"/>
  <c r="AI66" i="223"/>
  <c r="AJ66" i="223"/>
  <c r="AK66" i="223"/>
  <c r="AL66" i="223"/>
  <c r="AM66" i="223"/>
  <c r="AN66" i="223"/>
  <c r="AO66" i="223"/>
  <c r="AP66" i="223"/>
  <c r="AQ66" i="223"/>
  <c r="AR66" i="223"/>
  <c r="AS66" i="223"/>
  <c r="AT66" i="223"/>
  <c r="AU66" i="223"/>
  <c r="AV66" i="223"/>
  <c r="AW66" i="223"/>
  <c r="AX66" i="223"/>
  <c r="AY66" i="223"/>
  <c r="AZ66" i="223"/>
  <c r="D66" i="223"/>
  <c r="B67" i="223"/>
  <c r="B78" i="223"/>
  <c r="B79" i="223"/>
  <c r="B80" i="223"/>
  <c r="B81" i="223"/>
  <c r="B82" i="223"/>
  <c r="B83" i="223"/>
  <c r="B84" i="223"/>
  <c r="B85" i="223"/>
  <c r="B86" i="223"/>
  <c r="B87" i="223"/>
  <c r="B88" i="223"/>
  <c r="B89" i="223"/>
  <c r="B90" i="223"/>
  <c r="B68" i="223"/>
  <c r="B69" i="223"/>
  <c r="B70" i="223"/>
  <c r="B71" i="223"/>
  <c r="B75" i="223"/>
  <c r="B76" i="223"/>
  <c r="B77" i="223"/>
  <c r="C3" i="223"/>
  <c r="C56" i="223"/>
  <c r="B56" i="223"/>
  <c r="C54" i="223"/>
  <c r="B54" i="223"/>
  <c r="C53" i="223"/>
  <c r="B53" i="223"/>
  <c r="C52" i="223"/>
  <c r="B52" i="223"/>
  <c r="C51" i="223"/>
  <c r="B51" i="223"/>
  <c r="C50" i="223"/>
  <c r="B50" i="223"/>
  <c r="C49" i="223"/>
  <c r="B49" i="223"/>
  <c r="C48" i="223"/>
  <c r="B48" i="223"/>
  <c r="C47" i="223"/>
  <c r="B47" i="223"/>
  <c r="C46" i="223"/>
  <c r="B46" i="223"/>
  <c r="C45" i="223"/>
  <c r="B45" i="223"/>
  <c r="C44" i="223"/>
  <c r="B44" i="223"/>
  <c r="C43" i="223"/>
  <c r="B43" i="223"/>
  <c r="C42" i="223"/>
  <c r="B42" i="223"/>
  <c r="C41" i="223"/>
  <c r="B41" i="223"/>
  <c r="C40" i="223"/>
  <c r="B40" i="223"/>
  <c r="C39" i="223"/>
  <c r="B39" i="223"/>
  <c r="C38" i="223"/>
  <c r="B38" i="223"/>
  <c r="C37" i="223"/>
  <c r="B37" i="223"/>
  <c r="C36" i="223"/>
  <c r="B36" i="223"/>
  <c r="C35" i="223"/>
  <c r="B35" i="223"/>
  <c r="C34" i="223"/>
  <c r="B34" i="223"/>
  <c r="C33" i="223"/>
  <c r="B33" i="223"/>
  <c r="C32" i="223"/>
  <c r="B32" i="223"/>
  <c r="C31" i="223"/>
  <c r="B31" i="223"/>
  <c r="C30" i="223"/>
  <c r="B30" i="223"/>
  <c r="C29" i="223"/>
  <c r="B29" i="223"/>
  <c r="C28" i="223"/>
  <c r="B28" i="223"/>
  <c r="C27" i="223"/>
  <c r="B27" i="223"/>
  <c r="C26" i="223"/>
  <c r="B26" i="223"/>
  <c r="C25" i="223"/>
  <c r="B25" i="223"/>
  <c r="C24" i="223"/>
  <c r="B24" i="223"/>
  <c r="C23" i="223"/>
  <c r="B23" i="223"/>
  <c r="C22" i="223"/>
  <c r="B22" i="223"/>
  <c r="C21" i="223"/>
  <c r="B21" i="223"/>
  <c r="C20" i="223"/>
  <c r="B20" i="223"/>
  <c r="C19" i="223"/>
  <c r="B19" i="223"/>
  <c r="C18" i="223"/>
  <c r="B18" i="223"/>
  <c r="C17" i="223"/>
  <c r="B17" i="223"/>
  <c r="C16" i="223"/>
  <c r="B16" i="223"/>
  <c r="C15" i="223"/>
  <c r="B15" i="223"/>
  <c r="C14" i="223"/>
  <c r="B14" i="223"/>
  <c r="C13" i="223"/>
  <c r="B13" i="223"/>
  <c r="C12" i="223"/>
  <c r="B12" i="223"/>
  <c r="C11" i="223"/>
  <c r="B11" i="223"/>
  <c r="C10" i="223"/>
  <c r="B10" i="223"/>
  <c r="C9" i="223"/>
  <c r="B9" i="223"/>
  <c r="C8" i="223"/>
  <c r="B8" i="223"/>
  <c r="C7" i="223"/>
  <c r="B7" i="223"/>
  <c r="C6" i="223"/>
  <c r="B6" i="223"/>
  <c r="C5" i="223"/>
  <c r="B5" i="223"/>
  <c r="I4" i="206"/>
  <c r="J4" i="206"/>
  <c r="K4" i="206"/>
  <c r="L4" i="206"/>
  <c r="M4" i="206"/>
  <c r="N4" i="223"/>
  <c r="O4" i="206"/>
  <c r="P4" i="206"/>
  <c r="Q4" i="206"/>
  <c r="R4" i="206"/>
  <c r="S4" i="206"/>
  <c r="T4" i="206"/>
  <c r="U4" i="206"/>
  <c r="V4" i="206"/>
  <c r="W4" i="206"/>
  <c r="X4" i="206"/>
  <c r="Y4" i="206"/>
  <c r="Z4" i="206"/>
  <c r="AA4" i="206"/>
  <c r="AB4" i="206"/>
  <c r="AC4" i="206"/>
  <c r="AD4" i="206"/>
  <c r="AE4" i="206"/>
  <c r="AF4" i="206"/>
  <c r="AG4" i="206"/>
  <c r="AH4" i="206"/>
  <c r="AI4" i="206"/>
  <c r="AJ4" i="206"/>
  <c r="AK4" i="206"/>
  <c r="AL4" i="206"/>
  <c r="AM4" i="206"/>
  <c r="AN4" i="206"/>
  <c r="AO4" i="206"/>
  <c r="AP4" i="206"/>
  <c r="AQ4" i="206"/>
  <c r="AR4" i="206"/>
  <c r="AS4" i="206"/>
  <c r="AT4" i="206"/>
  <c r="AU4" i="206"/>
  <c r="AV4" i="206"/>
  <c r="AW4" i="206"/>
  <c r="AX4" i="206"/>
  <c r="AY4" i="206"/>
  <c r="AZ4" i="206"/>
  <c r="H4" i="226"/>
  <c r="AE45" i="233" l="1"/>
  <c r="AE45" i="232"/>
  <c r="AE45" i="229"/>
  <c r="AE45" i="230"/>
  <c r="M45" i="233"/>
  <c r="M45" i="232"/>
  <c r="M45" i="229"/>
  <c r="M45" i="230"/>
  <c r="AP45" i="232"/>
  <c r="AP45" i="233"/>
  <c r="AP45" i="229"/>
  <c r="AP45" i="230"/>
  <c r="X45" i="232"/>
  <c r="X45" i="233"/>
  <c r="X45" i="229"/>
  <c r="X45" i="230"/>
  <c r="L45" i="233"/>
  <c r="L45" i="232"/>
  <c r="L45" i="229"/>
  <c r="L45" i="230"/>
  <c r="AT45" i="233"/>
  <c r="AT45" i="232"/>
  <c r="AT45" i="229"/>
  <c r="AT45" i="230"/>
  <c r="AN45" i="233"/>
  <c r="AN45" i="232"/>
  <c r="AN45" i="229"/>
  <c r="AN45" i="230"/>
  <c r="AH45" i="233"/>
  <c r="AH45" i="232"/>
  <c r="AH45" i="229"/>
  <c r="AH45" i="230"/>
  <c r="AB45" i="233"/>
  <c r="AB45" i="232"/>
  <c r="AB45" i="229"/>
  <c r="AB45" i="230"/>
  <c r="V45" i="233"/>
  <c r="V45" i="232"/>
  <c r="V45" i="229"/>
  <c r="V45" i="230"/>
  <c r="P45" i="233"/>
  <c r="P45" i="232"/>
  <c r="P45" i="229"/>
  <c r="P45" i="230"/>
  <c r="J45" i="233"/>
  <c r="J45" i="232"/>
  <c r="J45" i="229"/>
  <c r="J45" i="230"/>
  <c r="D45" i="233"/>
  <c r="D45" i="232"/>
  <c r="D45" i="229"/>
  <c r="D45" i="230"/>
  <c r="U45" i="233"/>
  <c r="U45" i="232"/>
  <c r="U45" i="230"/>
  <c r="U45" i="229"/>
  <c r="AR45" i="233"/>
  <c r="AR45" i="232"/>
  <c r="AR45" i="230"/>
  <c r="AR45" i="229"/>
  <c r="AL45" i="232"/>
  <c r="AL45" i="233"/>
  <c r="AL45" i="230"/>
  <c r="AL45" i="229"/>
  <c r="AF45" i="232"/>
  <c r="AF45" i="233"/>
  <c r="AF45" i="230"/>
  <c r="AF45" i="229"/>
  <c r="Z45" i="232"/>
  <c r="Z45" i="233"/>
  <c r="Z45" i="230"/>
  <c r="Z45" i="229"/>
  <c r="T45" i="232"/>
  <c r="T45" i="233"/>
  <c r="T45" i="230"/>
  <c r="T45" i="229"/>
  <c r="N45" i="233"/>
  <c r="N45" i="232"/>
  <c r="N45" i="230"/>
  <c r="N45" i="229"/>
  <c r="H45" i="232"/>
  <c r="H45" i="233"/>
  <c r="H45" i="230"/>
  <c r="H45" i="229"/>
  <c r="AG45" i="233"/>
  <c r="AG45" i="232"/>
  <c r="AG45" i="230"/>
  <c r="AG45" i="229"/>
  <c r="AS45" i="233"/>
  <c r="AS45" i="232"/>
  <c r="AS45" i="230"/>
  <c r="AS45" i="229"/>
  <c r="O45" i="233"/>
  <c r="O45" i="232"/>
  <c r="O45" i="230"/>
  <c r="O45" i="229"/>
  <c r="AK45" i="232"/>
  <c r="AK45" i="233"/>
  <c r="AK45" i="229"/>
  <c r="AK45" i="230"/>
  <c r="S45" i="232"/>
  <c r="S45" i="233"/>
  <c r="S45" i="229"/>
  <c r="S45" i="230"/>
  <c r="AM45" i="232"/>
  <c r="AM45" i="233"/>
  <c r="AM45" i="230"/>
  <c r="AM45" i="229"/>
  <c r="AA45" i="233"/>
  <c r="AA45" i="232"/>
  <c r="AA45" i="230"/>
  <c r="AA45" i="229"/>
  <c r="AQ45" i="232"/>
  <c r="AQ45" i="233"/>
  <c r="AQ45" i="229"/>
  <c r="AQ45" i="230"/>
  <c r="Y45" i="232"/>
  <c r="Y45" i="233"/>
  <c r="Y45" i="229"/>
  <c r="Y45" i="230"/>
  <c r="G45" i="232"/>
  <c r="G45" i="233"/>
  <c r="G45" i="229"/>
  <c r="G45" i="230"/>
  <c r="AJ45" i="233"/>
  <c r="AJ45" i="232"/>
  <c r="AJ45" i="229"/>
  <c r="AJ45" i="230"/>
  <c r="AD45" i="233"/>
  <c r="AD45" i="232"/>
  <c r="AD45" i="229"/>
  <c r="AD45" i="230"/>
  <c r="R45" i="232"/>
  <c r="R45" i="233"/>
  <c r="R45" i="229"/>
  <c r="R45" i="230"/>
  <c r="F45" i="232"/>
  <c r="F45" i="233"/>
  <c r="F45" i="229"/>
  <c r="F45" i="230"/>
  <c r="AU45" i="233"/>
  <c r="AU45" i="232"/>
  <c r="AU45" i="229"/>
  <c r="AU45" i="230"/>
  <c r="AO45" i="233"/>
  <c r="AO45" i="232"/>
  <c r="AO45" i="230"/>
  <c r="AO45" i="229"/>
  <c r="AI45" i="232"/>
  <c r="AI45" i="233"/>
  <c r="AI45" i="229"/>
  <c r="AI45" i="230"/>
  <c r="AC45" i="232"/>
  <c r="AC45" i="233"/>
  <c r="AC45" i="229"/>
  <c r="AC45" i="230"/>
  <c r="W45" i="233"/>
  <c r="W45" i="232"/>
  <c r="W45" i="229"/>
  <c r="W45" i="230"/>
  <c r="Q45" i="232"/>
  <c r="Q45" i="233"/>
  <c r="Q45" i="230"/>
  <c r="Q45" i="229"/>
  <c r="K45" i="233"/>
  <c r="K45" i="232"/>
  <c r="K45" i="229"/>
  <c r="K45" i="230"/>
  <c r="E45" i="233"/>
  <c r="E45" i="232"/>
  <c r="E45" i="229"/>
  <c r="E45" i="230"/>
  <c r="AJ45" i="228"/>
  <c r="AJ45" i="227"/>
  <c r="AB45" i="228"/>
  <c r="AB45" i="227"/>
  <c r="T45" i="228"/>
  <c r="T45" i="227"/>
  <c r="D45" i="228"/>
  <c r="D45" i="227"/>
  <c r="AU45" i="228"/>
  <c r="AU45" i="227"/>
  <c r="AU45" i="90"/>
  <c r="AQ45" i="228"/>
  <c r="AQ45" i="227"/>
  <c r="AQ45" i="90"/>
  <c r="AM45" i="228"/>
  <c r="AM45" i="227"/>
  <c r="AI45" i="228"/>
  <c r="AI45" i="227"/>
  <c r="AE45" i="228"/>
  <c r="AE45" i="227"/>
  <c r="AA45" i="228"/>
  <c r="AA45" i="227"/>
  <c r="W45" i="228"/>
  <c r="W45" i="227"/>
  <c r="S45" i="228"/>
  <c r="S45" i="227"/>
  <c r="O45" i="228"/>
  <c r="O45" i="227"/>
  <c r="K45" i="228"/>
  <c r="K45" i="227"/>
  <c r="G45" i="228"/>
  <c r="G45" i="227"/>
  <c r="AN45" i="228"/>
  <c r="AN45" i="227"/>
  <c r="X45" i="228"/>
  <c r="X45" i="227"/>
  <c r="P45" i="228"/>
  <c r="P45" i="227"/>
  <c r="H45" i="228"/>
  <c r="H45" i="227"/>
  <c r="AT45" i="228"/>
  <c r="AT45" i="227"/>
  <c r="AT45" i="90"/>
  <c r="AP45" i="228"/>
  <c r="AP45" i="227"/>
  <c r="AP45" i="90"/>
  <c r="AL45" i="228"/>
  <c r="AL45" i="227"/>
  <c r="AH45" i="228"/>
  <c r="AH45" i="227"/>
  <c r="AD45" i="228"/>
  <c r="AD45" i="227"/>
  <c r="Z45" i="228"/>
  <c r="Z45" i="227"/>
  <c r="V45" i="228"/>
  <c r="V45" i="227"/>
  <c r="R45" i="228"/>
  <c r="R45" i="227"/>
  <c r="N45" i="228"/>
  <c r="N45" i="227"/>
  <c r="J45" i="228"/>
  <c r="J45" i="227"/>
  <c r="F45" i="228"/>
  <c r="F45" i="227"/>
  <c r="AR45" i="228"/>
  <c r="AR45" i="227"/>
  <c r="AR45" i="90"/>
  <c r="AF45" i="228"/>
  <c r="AF45" i="227"/>
  <c r="L45" i="228"/>
  <c r="L45" i="227"/>
  <c r="AS45" i="228"/>
  <c r="AS45" i="227"/>
  <c r="AS45" i="90"/>
  <c r="AO45" i="228"/>
  <c r="AO45" i="227"/>
  <c r="AO45" i="90"/>
  <c r="AK45" i="228"/>
  <c r="AK45" i="227"/>
  <c r="AG45" i="228"/>
  <c r="AG45" i="227"/>
  <c r="AC45" i="228"/>
  <c r="AC45" i="227"/>
  <c r="Y45" i="228"/>
  <c r="Y45" i="227"/>
  <c r="U45" i="228"/>
  <c r="U45" i="227"/>
  <c r="Q45" i="228"/>
  <c r="Q45" i="227"/>
  <c r="M45" i="228"/>
  <c r="M45" i="227"/>
  <c r="E45" i="228"/>
  <c r="E45" i="227"/>
  <c r="BB6" i="223"/>
  <c r="BF6" i="223"/>
  <c r="BJ6" i="223"/>
  <c r="BN6" i="223"/>
  <c r="BB7" i="223"/>
  <c r="BF7" i="223"/>
  <c r="BJ7" i="223"/>
  <c r="BN7" i="223"/>
  <c r="BB8" i="223"/>
  <c r="BF8" i="223"/>
  <c r="BJ8" i="223"/>
  <c r="BN8" i="223"/>
  <c r="BB9" i="223"/>
  <c r="BF9" i="223"/>
  <c r="BJ9" i="223"/>
  <c r="BN9" i="223"/>
  <c r="BB10" i="223"/>
  <c r="BF10" i="223"/>
  <c r="BJ10" i="223"/>
  <c r="BN10" i="223"/>
  <c r="BB11" i="223"/>
  <c r="BF11" i="223"/>
  <c r="BJ11" i="223"/>
  <c r="BN11" i="223"/>
  <c r="BB13" i="223"/>
  <c r="BF13" i="223"/>
  <c r="BJ13" i="223"/>
  <c r="BN13" i="223"/>
  <c r="BB14" i="223"/>
  <c r="BF14" i="223"/>
  <c r="BJ14" i="223"/>
  <c r="BN14" i="223"/>
  <c r="BB15" i="223"/>
  <c r="BF15" i="223"/>
  <c r="BJ15" i="223"/>
  <c r="BN15" i="223"/>
  <c r="BB17" i="223"/>
  <c r="BF17" i="223"/>
  <c r="BJ17" i="223"/>
  <c r="BN17" i="223"/>
  <c r="BB18" i="223"/>
  <c r="BC6" i="223"/>
  <c r="BG6" i="223"/>
  <c r="BK6" i="223"/>
  <c r="BO6" i="223"/>
  <c r="BC7" i="223"/>
  <c r="BG7" i="223"/>
  <c r="BK7" i="223"/>
  <c r="BO7" i="223"/>
  <c r="BC8" i="223"/>
  <c r="BG8" i="223"/>
  <c r="BK8" i="223"/>
  <c r="BO8" i="223"/>
  <c r="BC9" i="223"/>
  <c r="BG9" i="223"/>
  <c r="BK9" i="223"/>
  <c r="BO9" i="223"/>
  <c r="BC10" i="223"/>
  <c r="BG10" i="223"/>
  <c r="BK10" i="223"/>
  <c r="BO10" i="223"/>
  <c r="BC11" i="223"/>
  <c r="BG11" i="223"/>
  <c r="BK11" i="223"/>
  <c r="BO11" i="223"/>
  <c r="BC13" i="223"/>
  <c r="BG13" i="223"/>
  <c r="BK13" i="223"/>
  <c r="BO13" i="223"/>
  <c r="BC14" i="223"/>
  <c r="BG14" i="223"/>
  <c r="BK14" i="223"/>
  <c r="BO14" i="223"/>
  <c r="BC15" i="223"/>
  <c r="BG15" i="223"/>
  <c r="BK15" i="223"/>
  <c r="BO15" i="223"/>
  <c r="BC17" i="223"/>
  <c r="BG17" i="223"/>
  <c r="BK17" i="223"/>
  <c r="BO17" i="223"/>
  <c r="BC18" i="223"/>
  <c r="BD6" i="223"/>
  <c r="BH6" i="223"/>
  <c r="BL6" i="223"/>
  <c r="BP6" i="223"/>
  <c r="BD7" i="223"/>
  <c r="BH7" i="223"/>
  <c r="BL7" i="223"/>
  <c r="BP7" i="223"/>
  <c r="BD8" i="223"/>
  <c r="BH8" i="223"/>
  <c r="BL8" i="223"/>
  <c r="BP8" i="223"/>
  <c r="BD9" i="223"/>
  <c r="BH9" i="223"/>
  <c r="BL9" i="223"/>
  <c r="BP9" i="223"/>
  <c r="BD10" i="223"/>
  <c r="BH10" i="223"/>
  <c r="BL10" i="223"/>
  <c r="BP10" i="223"/>
  <c r="BD11" i="223"/>
  <c r="BH11" i="223"/>
  <c r="BL11" i="223"/>
  <c r="BP11" i="223"/>
  <c r="BD13" i="223"/>
  <c r="BH13" i="223"/>
  <c r="BL13" i="223"/>
  <c r="BP13" i="223"/>
  <c r="BD14" i="223"/>
  <c r="BH14" i="223"/>
  <c r="BL14" i="223"/>
  <c r="BP14" i="223"/>
  <c r="BD15" i="223"/>
  <c r="BH15" i="223"/>
  <c r="BL15" i="223"/>
  <c r="BP15" i="223"/>
  <c r="BD17" i="223"/>
  <c r="BH17" i="223"/>
  <c r="BL17" i="223"/>
  <c r="BP17" i="223"/>
  <c r="BD18" i="223"/>
  <c r="BA6" i="223"/>
  <c r="BE6" i="223"/>
  <c r="BI6" i="223"/>
  <c r="BM6" i="223"/>
  <c r="BA7" i="223"/>
  <c r="BE7" i="223"/>
  <c r="BI7" i="223"/>
  <c r="BM7" i="223"/>
  <c r="BA8" i="223"/>
  <c r="BE8" i="223"/>
  <c r="BI8" i="223"/>
  <c r="BM8" i="223"/>
  <c r="BA9" i="223"/>
  <c r="BE9" i="223"/>
  <c r="BI9" i="223"/>
  <c r="BM9" i="223"/>
  <c r="BA10" i="223"/>
  <c r="BE10" i="223"/>
  <c r="BI10" i="223"/>
  <c r="BM10" i="223"/>
  <c r="BA11" i="223"/>
  <c r="BE11" i="223"/>
  <c r="BI11" i="223"/>
  <c r="BM11" i="223"/>
  <c r="BA13" i="223"/>
  <c r="BE13" i="223"/>
  <c r="BI13" i="223"/>
  <c r="BM13" i="223"/>
  <c r="BA14" i="223"/>
  <c r="BE14" i="223"/>
  <c r="BI14" i="223"/>
  <c r="BM14" i="223"/>
  <c r="BA15" i="223"/>
  <c r="BE15" i="223"/>
  <c r="BI15" i="223"/>
  <c r="BM15" i="223"/>
  <c r="BA17" i="223"/>
  <c r="BE17" i="223"/>
  <c r="BI17" i="223"/>
  <c r="BM17" i="223"/>
  <c r="BA18" i="223"/>
  <c r="BE18" i="223"/>
  <c r="BI18" i="223"/>
  <c r="BM18" i="223"/>
  <c r="BA20" i="223"/>
  <c r="BE20" i="223"/>
  <c r="BI20" i="223"/>
  <c r="BM20" i="223"/>
  <c r="BA21" i="223"/>
  <c r="BE21" i="223"/>
  <c r="BI21" i="223"/>
  <c r="BM21" i="223"/>
  <c r="BA25" i="223"/>
  <c r="BE25" i="223"/>
  <c r="BI25" i="223"/>
  <c r="BM25" i="223"/>
  <c r="BA26" i="223"/>
  <c r="BE26" i="223"/>
  <c r="BI26" i="223"/>
  <c r="BM26" i="223"/>
  <c r="BA28" i="223"/>
  <c r="BE28" i="223"/>
  <c r="BI28" i="223"/>
  <c r="BM28" i="223"/>
  <c r="BA29" i="223"/>
  <c r="BE29" i="223"/>
  <c r="BI29" i="223"/>
  <c r="BM29" i="223"/>
  <c r="BA30" i="223"/>
  <c r="BE30" i="223"/>
  <c r="BI30" i="223"/>
  <c r="BM30" i="223"/>
  <c r="BA32" i="223"/>
  <c r="BE32" i="223"/>
  <c r="BI32" i="223"/>
  <c r="BM32" i="223"/>
  <c r="BA33" i="223"/>
  <c r="BE33" i="223"/>
  <c r="BI33" i="223"/>
  <c r="BM33" i="223"/>
  <c r="BA34" i="223"/>
  <c r="BE34" i="223"/>
  <c r="BI34" i="223"/>
  <c r="BM34" i="223"/>
  <c r="BA35" i="223"/>
  <c r="BG18" i="223"/>
  <c r="BL18" i="223"/>
  <c r="BB20" i="223"/>
  <c r="BG20" i="223"/>
  <c r="BL20" i="223"/>
  <c r="BB21" i="223"/>
  <c r="BG21" i="223"/>
  <c r="BL21" i="223"/>
  <c r="BB25" i="223"/>
  <c r="BG25" i="223"/>
  <c r="BL25" i="223"/>
  <c r="BB26" i="223"/>
  <c r="BG26" i="223"/>
  <c r="BL26" i="223"/>
  <c r="BB28" i="223"/>
  <c r="BG28" i="223"/>
  <c r="BL28" i="223"/>
  <c r="BB29" i="223"/>
  <c r="BG29" i="223"/>
  <c r="BL29" i="223"/>
  <c r="BB30" i="223"/>
  <c r="BG30" i="223"/>
  <c r="BL30" i="223"/>
  <c r="BB32" i="223"/>
  <c r="BG32" i="223"/>
  <c r="BL32" i="223"/>
  <c r="BB33" i="223"/>
  <c r="BG33" i="223"/>
  <c r="BL33" i="223"/>
  <c r="BB34" i="223"/>
  <c r="BG34" i="223"/>
  <c r="BL34" i="223"/>
  <c r="BB35" i="223"/>
  <c r="BF35" i="223"/>
  <c r="BJ35" i="223"/>
  <c r="BN35" i="223"/>
  <c r="BB36" i="223"/>
  <c r="BF36" i="223"/>
  <c r="BJ36" i="223"/>
  <c r="BN36" i="223"/>
  <c r="BB38" i="223"/>
  <c r="BF38" i="223"/>
  <c r="BJ38" i="223"/>
  <c r="BN38" i="223"/>
  <c r="BB39" i="223"/>
  <c r="BF39" i="223"/>
  <c r="BJ39" i="223"/>
  <c r="BN39" i="223"/>
  <c r="BB40" i="223"/>
  <c r="BF40" i="223"/>
  <c r="BJ40" i="223"/>
  <c r="BB42" i="223"/>
  <c r="BF42" i="223"/>
  <c r="BJ42" i="223"/>
  <c r="BN42" i="223"/>
  <c r="BB43" i="223"/>
  <c r="BJ43" i="223"/>
  <c r="BB44" i="223"/>
  <c r="BJ44" i="223"/>
  <c r="BB46" i="223"/>
  <c r="BN46" i="223"/>
  <c r="BF47" i="223"/>
  <c r="BN47" i="223"/>
  <c r="BF48" i="223"/>
  <c r="BB50" i="223"/>
  <c r="BJ50" i="223"/>
  <c r="BB51" i="223"/>
  <c r="BJ51" i="223"/>
  <c r="BB52" i="223"/>
  <c r="BN52" i="223"/>
  <c r="BF54" i="223"/>
  <c r="BB55" i="223"/>
  <c r="BJ55" i="223"/>
  <c r="BB56" i="223"/>
  <c r="BJ56" i="223"/>
  <c r="BH18" i="223"/>
  <c r="BN18" i="223"/>
  <c r="BC20" i="223"/>
  <c r="BH20" i="223"/>
  <c r="BN20" i="223"/>
  <c r="BC21" i="223"/>
  <c r="BH21" i="223"/>
  <c r="BN21" i="223"/>
  <c r="BC25" i="223"/>
  <c r="BH25" i="223"/>
  <c r="BN25" i="223"/>
  <c r="BC26" i="223"/>
  <c r="BH26" i="223"/>
  <c r="BN26" i="223"/>
  <c r="BC28" i="223"/>
  <c r="BH28" i="223"/>
  <c r="BN28" i="223"/>
  <c r="BC29" i="223"/>
  <c r="BH29" i="223"/>
  <c r="BN29" i="223"/>
  <c r="BC30" i="223"/>
  <c r="BH30" i="223"/>
  <c r="BN30" i="223"/>
  <c r="BC32" i="223"/>
  <c r="BH32" i="223"/>
  <c r="BN32" i="223"/>
  <c r="BC33" i="223"/>
  <c r="BH33" i="223"/>
  <c r="BN33" i="223"/>
  <c r="BC34" i="223"/>
  <c r="BH34" i="223"/>
  <c r="BN34" i="223"/>
  <c r="BC35" i="223"/>
  <c r="BG35" i="223"/>
  <c r="BK35" i="223"/>
  <c r="BO35" i="223"/>
  <c r="BC36" i="223"/>
  <c r="BG36" i="223"/>
  <c r="BK36" i="223"/>
  <c r="BO36" i="223"/>
  <c r="BC38" i="223"/>
  <c r="BG38" i="223"/>
  <c r="BK38" i="223"/>
  <c r="BO38" i="223"/>
  <c r="BC39" i="223"/>
  <c r="BG39" i="223"/>
  <c r="BK39" i="223"/>
  <c r="BO39" i="223"/>
  <c r="BC40" i="223"/>
  <c r="BG40" i="223"/>
  <c r="BK40" i="223"/>
  <c r="BO40" i="223"/>
  <c r="BC42" i="223"/>
  <c r="BG42" i="223"/>
  <c r="BK42" i="223"/>
  <c r="BO42" i="223"/>
  <c r="BC43" i="223"/>
  <c r="BG43" i="223"/>
  <c r="BK43" i="223"/>
  <c r="BO43" i="223"/>
  <c r="BC44" i="223"/>
  <c r="BG44" i="223"/>
  <c r="BK44" i="223"/>
  <c r="BO44" i="223"/>
  <c r="BC46" i="223"/>
  <c r="BG46" i="223"/>
  <c r="BK46" i="223"/>
  <c r="BO46" i="223"/>
  <c r="BC47" i="223"/>
  <c r="BG47" i="223"/>
  <c r="BK47" i="223"/>
  <c r="BO47" i="223"/>
  <c r="BC48" i="223"/>
  <c r="BG48" i="223"/>
  <c r="BK48" i="223"/>
  <c r="BO48" i="223"/>
  <c r="BC50" i="223"/>
  <c r="BG50" i="223"/>
  <c r="BK50" i="223"/>
  <c r="BO50" i="223"/>
  <c r="BC51" i="223"/>
  <c r="BG51" i="223"/>
  <c r="BK51" i="223"/>
  <c r="BO51" i="223"/>
  <c r="BC52" i="223"/>
  <c r="BJ18" i="223"/>
  <c r="BO18" i="223"/>
  <c r="BD20" i="223"/>
  <c r="BJ20" i="223"/>
  <c r="BO20" i="223"/>
  <c r="BD21" i="223"/>
  <c r="BJ21" i="223"/>
  <c r="BO21" i="223"/>
  <c r="BD25" i="223"/>
  <c r="BJ25" i="223"/>
  <c r="BO25" i="223"/>
  <c r="BD26" i="223"/>
  <c r="BJ26" i="223"/>
  <c r="BO26" i="223"/>
  <c r="BD28" i="223"/>
  <c r="BJ28" i="223"/>
  <c r="BO28" i="223"/>
  <c r="BD29" i="223"/>
  <c r="BJ29" i="223"/>
  <c r="BO29" i="223"/>
  <c r="BD30" i="223"/>
  <c r="BJ30" i="223"/>
  <c r="BO30" i="223"/>
  <c r="BD32" i="223"/>
  <c r="BJ32" i="223"/>
  <c r="BO32" i="223"/>
  <c r="BD33" i="223"/>
  <c r="BJ33" i="223"/>
  <c r="BO33" i="223"/>
  <c r="BD34" i="223"/>
  <c r="BJ34" i="223"/>
  <c r="BO34" i="223"/>
  <c r="BD35" i="223"/>
  <c r="BH35" i="223"/>
  <c r="BL35" i="223"/>
  <c r="BP35" i="223"/>
  <c r="BD36" i="223"/>
  <c r="BH36" i="223"/>
  <c r="BL36" i="223"/>
  <c r="BP36" i="223"/>
  <c r="BD38" i="223"/>
  <c r="BH38" i="223"/>
  <c r="BL38" i="223"/>
  <c r="BP38" i="223"/>
  <c r="BD39" i="223"/>
  <c r="BH39" i="223"/>
  <c r="BL39" i="223"/>
  <c r="BP39" i="223"/>
  <c r="BD40" i="223"/>
  <c r="BH40" i="223"/>
  <c r="BL40" i="223"/>
  <c r="BP40" i="223"/>
  <c r="BD42" i="223"/>
  <c r="BH42" i="223"/>
  <c r="BL42" i="223"/>
  <c r="BP42" i="223"/>
  <c r="BD43" i="223"/>
  <c r="BH43" i="223"/>
  <c r="BL43" i="223"/>
  <c r="BP43" i="223"/>
  <c r="BD44" i="223"/>
  <c r="BH44" i="223"/>
  <c r="BL44" i="223"/>
  <c r="BP44" i="223"/>
  <c r="BD46" i="223"/>
  <c r="BH46" i="223"/>
  <c r="BL46" i="223"/>
  <c r="BP46" i="223"/>
  <c r="BD47" i="223"/>
  <c r="BH47" i="223"/>
  <c r="BL47" i="223"/>
  <c r="BP47" i="223"/>
  <c r="BD48" i="223"/>
  <c r="BH48" i="223"/>
  <c r="BL48" i="223"/>
  <c r="BP48" i="223"/>
  <c r="BD50" i="223"/>
  <c r="BH50" i="223"/>
  <c r="BL50" i="223"/>
  <c r="BP50" i="223"/>
  <c r="BD51" i="223"/>
  <c r="BH51" i="223"/>
  <c r="BL51" i="223"/>
  <c r="BP51" i="223"/>
  <c r="BD52" i="223"/>
  <c r="BF18" i="223"/>
  <c r="BK18" i="223"/>
  <c r="BP18" i="223"/>
  <c r="BF20" i="223"/>
  <c r="BK20" i="223"/>
  <c r="BP20" i="223"/>
  <c r="BF21" i="223"/>
  <c r="BK21" i="223"/>
  <c r="BP21" i="223"/>
  <c r="BF25" i="223"/>
  <c r="BK25" i="223"/>
  <c r="BP25" i="223"/>
  <c r="BF26" i="223"/>
  <c r="BK26" i="223"/>
  <c r="BP26" i="223"/>
  <c r="BF28" i="223"/>
  <c r="BK28" i="223"/>
  <c r="BP28" i="223"/>
  <c r="BF29" i="223"/>
  <c r="BK29" i="223"/>
  <c r="BP29" i="223"/>
  <c r="BF30" i="223"/>
  <c r="BK30" i="223"/>
  <c r="BP30" i="223"/>
  <c r="BF32" i="223"/>
  <c r="BK32" i="223"/>
  <c r="BP32" i="223"/>
  <c r="BF33" i="223"/>
  <c r="BK33" i="223"/>
  <c r="BP33" i="223"/>
  <c r="BF34" i="223"/>
  <c r="BK34" i="223"/>
  <c r="BP34" i="223"/>
  <c r="BE35" i="223"/>
  <c r="BI35" i="223"/>
  <c r="BM35" i="223"/>
  <c r="BA36" i="223"/>
  <c r="BE36" i="223"/>
  <c r="BI36" i="223"/>
  <c r="BM36" i="223"/>
  <c r="BA38" i="223"/>
  <c r="BE38" i="223"/>
  <c r="BI38" i="223"/>
  <c r="BM38" i="223"/>
  <c r="BA39" i="223"/>
  <c r="BE39" i="223"/>
  <c r="BI39" i="223"/>
  <c r="BM39" i="223"/>
  <c r="BA40" i="223"/>
  <c r="BE40" i="223"/>
  <c r="BI40" i="223"/>
  <c r="BM40" i="223"/>
  <c r="BA42" i="223"/>
  <c r="BE42" i="223"/>
  <c r="BI42" i="223"/>
  <c r="BM42" i="223"/>
  <c r="BA43" i="223"/>
  <c r="BE43" i="223"/>
  <c r="BI43" i="223"/>
  <c r="BM43" i="223"/>
  <c r="BA44" i="223"/>
  <c r="BE44" i="223"/>
  <c r="BI44" i="223"/>
  <c r="BM44" i="223"/>
  <c r="BA46" i="223"/>
  <c r="BE46" i="223"/>
  <c r="BI46" i="223"/>
  <c r="BM46" i="223"/>
  <c r="BA47" i="223"/>
  <c r="BE47" i="223"/>
  <c r="BI47" i="223"/>
  <c r="BM47" i="223"/>
  <c r="BA48" i="223"/>
  <c r="BE48" i="223"/>
  <c r="BI48" i="223"/>
  <c r="BM48" i="223"/>
  <c r="BA50" i="223"/>
  <c r="BE50" i="223"/>
  <c r="BI50" i="223"/>
  <c r="BM50" i="223"/>
  <c r="BA51" i="223"/>
  <c r="BE51" i="223"/>
  <c r="BI51" i="223"/>
  <c r="BM51" i="223"/>
  <c r="BA52" i="223"/>
  <c r="BE52" i="223"/>
  <c r="BI52" i="223"/>
  <c r="BM52" i="223"/>
  <c r="BA54" i="223"/>
  <c r="BE54" i="223"/>
  <c r="BI54" i="223"/>
  <c r="BM54" i="223"/>
  <c r="BA55" i="223"/>
  <c r="BE55" i="223"/>
  <c r="BI55" i="223"/>
  <c r="BM55" i="223"/>
  <c r="BA56" i="223"/>
  <c r="BE56" i="223"/>
  <c r="BI56" i="223"/>
  <c r="BM56" i="223"/>
  <c r="BN40" i="223"/>
  <c r="BF43" i="223"/>
  <c r="BN43" i="223"/>
  <c r="BF44" i="223"/>
  <c r="BN44" i="223"/>
  <c r="BF46" i="223"/>
  <c r="BJ46" i="223"/>
  <c r="BB47" i="223"/>
  <c r="BJ47" i="223"/>
  <c r="BB48" i="223"/>
  <c r="BJ48" i="223"/>
  <c r="BN48" i="223"/>
  <c r="BF50" i="223"/>
  <c r="BN50" i="223"/>
  <c r="BF51" i="223"/>
  <c r="BN51" i="223"/>
  <c r="BF52" i="223"/>
  <c r="BJ52" i="223"/>
  <c r="BB54" i="223"/>
  <c r="BJ54" i="223"/>
  <c r="BJ53" i="223" s="1"/>
  <c r="BN54" i="223"/>
  <c r="BF55" i="223"/>
  <c r="BN55" i="223"/>
  <c r="BF56" i="223"/>
  <c r="BN56" i="223"/>
  <c r="BL54" i="223"/>
  <c r="BC54" i="223"/>
  <c r="BL52" i="223"/>
  <c r="BD56" i="223"/>
  <c r="BG52" i="223"/>
  <c r="BO52" i="223"/>
  <c r="BG54" i="223"/>
  <c r="BO54" i="223"/>
  <c r="BG55" i="223"/>
  <c r="BO55" i="223"/>
  <c r="BG56" i="223"/>
  <c r="BO56" i="223"/>
  <c r="BH52" i="223"/>
  <c r="BP52" i="223"/>
  <c r="BH54" i="223"/>
  <c r="BP54" i="223"/>
  <c r="BH55" i="223"/>
  <c r="BP55" i="223"/>
  <c r="BH56" i="223"/>
  <c r="BP56" i="223"/>
  <c r="BK52" i="223"/>
  <c r="BK54" i="223"/>
  <c r="BC55" i="223"/>
  <c r="BK55" i="223"/>
  <c r="BC56" i="223"/>
  <c r="BK56" i="223"/>
  <c r="BD54" i="223"/>
  <c r="BD55" i="223"/>
  <c r="BL55" i="223"/>
  <c r="BL56" i="223"/>
  <c r="BB24" i="223"/>
  <c r="BF24" i="223"/>
  <c r="BF23" i="223" s="1"/>
  <c r="BA58" i="229" s="1"/>
  <c r="BJ24" i="223"/>
  <c r="BN24" i="223"/>
  <c r="BN23" i="223" s="1"/>
  <c r="BI58" i="229" s="1"/>
  <c r="BC24" i="223"/>
  <c r="BG24" i="223"/>
  <c r="BG23" i="223" s="1"/>
  <c r="BB58" i="229" s="1"/>
  <c r="BK24" i="223"/>
  <c r="BK23" i="223" s="1"/>
  <c r="BF58" i="229" s="1"/>
  <c r="BO24" i="223"/>
  <c r="BO23" i="223" s="1"/>
  <c r="BJ58" i="229" s="1"/>
  <c r="BD24" i="223"/>
  <c r="BD23" i="223" s="1"/>
  <c r="AY58" i="229" s="1"/>
  <c r="BH24" i="223"/>
  <c r="BH23" i="223" s="1"/>
  <c r="BC58" i="229" s="1"/>
  <c r="BL24" i="223"/>
  <c r="BP24" i="223"/>
  <c r="BA24" i="223"/>
  <c r="BA23" i="223" s="1"/>
  <c r="AV58" i="229" s="1"/>
  <c r="BE24" i="223"/>
  <c r="BE23" i="223" s="1"/>
  <c r="AZ58" i="229" s="1"/>
  <c r="BI24" i="223"/>
  <c r="BM24" i="223"/>
  <c r="BM23" i="223" s="1"/>
  <c r="BH58" i="229" s="1"/>
  <c r="BC22" i="223"/>
  <c r="BG22" i="223"/>
  <c r="BK22" i="223"/>
  <c r="BO22" i="223"/>
  <c r="BD22" i="223"/>
  <c r="BH22" i="223"/>
  <c r="BL22" i="223"/>
  <c r="BP22" i="223"/>
  <c r="BA22" i="223"/>
  <c r="BE22" i="223"/>
  <c r="BI22" i="223"/>
  <c r="BM22" i="223"/>
  <c r="BB22" i="223"/>
  <c r="BF22" i="223"/>
  <c r="BJ22" i="223"/>
  <c r="BN22" i="223"/>
  <c r="AO4" i="223"/>
  <c r="AR4" i="223"/>
  <c r="AJ4" i="223"/>
  <c r="AB4" i="223"/>
  <c r="X4" i="223"/>
  <c r="P4" i="223"/>
  <c r="AH45" i="90"/>
  <c r="AI4" i="223"/>
  <c r="AE4" i="223"/>
  <c r="AA4" i="223"/>
  <c r="R45" i="90"/>
  <c r="R90" i="90" s="1"/>
  <c r="S4" i="223"/>
  <c r="O4" i="223"/>
  <c r="F45" i="90"/>
  <c r="AX4" i="223"/>
  <c r="AT4" i="223"/>
  <c r="AP4" i="223"/>
  <c r="AL4" i="223"/>
  <c r="AH4" i="223"/>
  <c r="AD4" i="223"/>
  <c r="Z4" i="223"/>
  <c r="V4" i="223"/>
  <c r="R4" i="223"/>
  <c r="J4" i="223"/>
  <c r="AS4" i="223"/>
  <c r="AK4" i="223"/>
  <c r="AG4" i="223"/>
  <c r="AC4" i="223"/>
  <c r="Y4" i="223"/>
  <c r="U4" i="223"/>
  <c r="Q4" i="223"/>
  <c r="M4" i="223"/>
  <c r="I4" i="223"/>
  <c r="AN4" i="223"/>
  <c r="T4" i="223"/>
  <c r="G45" i="90"/>
  <c r="H4" i="223"/>
  <c r="AF4" i="223"/>
  <c r="AQ4" i="223"/>
  <c r="AV55" i="223"/>
  <c r="AF55" i="223"/>
  <c r="P55" i="223"/>
  <c r="AM55" i="223"/>
  <c r="W55" i="223"/>
  <c r="F55" i="223"/>
  <c r="AG55" i="223"/>
  <c r="AD55" i="223"/>
  <c r="AT55" i="223"/>
  <c r="V55" i="223"/>
  <c r="AR55" i="223"/>
  <c r="AB55" i="223"/>
  <c r="L55" i="223"/>
  <c r="AY55" i="223"/>
  <c r="AI55" i="223"/>
  <c r="S55" i="223"/>
  <c r="Y55" i="223"/>
  <c r="U55" i="223"/>
  <c r="AL55" i="223"/>
  <c r="AH55" i="223"/>
  <c r="AC55" i="223"/>
  <c r="E55" i="223"/>
  <c r="AN55" i="223"/>
  <c r="X55" i="223"/>
  <c r="H55" i="223"/>
  <c r="AU55" i="223"/>
  <c r="AE55" i="223"/>
  <c r="O55" i="223"/>
  <c r="AW55" i="223"/>
  <c r="Q55" i="223"/>
  <c r="J55" i="223"/>
  <c r="Z55" i="223"/>
  <c r="R55" i="223"/>
  <c r="N55" i="223"/>
  <c r="AX55" i="223"/>
  <c r="AZ55" i="223"/>
  <c r="AJ55" i="223"/>
  <c r="T55" i="223"/>
  <c r="AQ55" i="223"/>
  <c r="AA55" i="223"/>
  <c r="K55" i="223"/>
  <c r="AO55" i="223"/>
  <c r="I55" i="223"/>
  <c r="AP55" i="223"/>
  <c r="AS55" i="223"/>
  <c r="M55" i="223"/>
  <c r="D55" i="223"/>
  <c r="AK55" i="223"/>
  <c r="AY4" i="223"/>
  <c r="K4" i="223"/>
  <c r="Z45" i="90"/>
  <c r="Z90" i="90" s="1"/>
  <c r="W4" i="223"/>
  <c r="N45" i="90"/>
  <c r="J45" i="90"/>
  <c r="AU4" i="223"/>
  <c r="AD45" i="90"/>
  <c r="AU14" i="223"/>
  <c r="AK20" i="223"/>
  <c r="AT26" i="223"/>
  <c r="D30" i="223"/>
  <c r="AL45" i="90"/>
  <c r="V45" i="90"/>
  <c r="V90" i="90" s="1"/>
  <c r="AM4" i="223"/>
  <c r="L4" i="223"/>
  <c r="AM45" i="90"/>
  <c r="AI45" i="90"/>
  <c r="AE45" i="90"/>
  <c r="AA45" i="90"/>
  <c r="AA90" i="90" s="1"/>
  <c r="W45" i="90"/>
  <c r="W90" i="90" s="1"/>
  <c r="S45" i="90"/>
  <c r="S90" i="90" s="1"/>
  <c r="O45" i="90"/>
  <c r="K45" i="90"/>
  <c r="AW4" i="223"/>
  <c r="AK45" i="90"/>
  <c r="AG45" i="90"/>
  <c r="AC45" i="90"/>
  <c r="Y45" i="90"/>
  <c r="Y90" i="90" s="1"/>
  <c r="U45" i="90"/>
  <c r="U90" i="90" s="1"/>
  <c r="Q45" i="90"/>
  <c r="Q90" i="90" s="1"/>
  <c r="M45" i="90"/>
  <c r="I45" i="90"/>
  <c r="E45" i="90"/>
  <c r="AN45" i="90"/>
  <c r="AJ45" i="90"/>
  <c r="AF45" i="90"/>
  <c r="AB45" i="90"/>
  <c r="AB90" i="90" s="1"/>
  <c r="X45" i="90"/>
  <c r="X90" i="90" s="1"/>
  <c r="T45" i="90"/>
  <c r="T90" i="90" s="1"/>
  <c r="P45" i="90"/>
  <c r="P90" i="90" s="1"/>
  <c r="L45" i="90"/>
  <c r="H45" i="90"/>
  <c r="D45" i="90"/>
  <c r="S7" i="223"/>
  <c r="H33" i="223"/>
  <c r="F14" i="223"/>
  <c r="AA9" i="223"/>
  <c r="U33" i="223"/>
  <c r="AV4" i="223"/>
  <c r="AZ4" i="223"/>
  <c r="C19" i="4"/>
  <c r="C23" i="4"/>
  <c r="C12" i="4"/>
  <c r="C27" i="4"/>
  <c r="C16" i="4"/>
  <c r="C5" i="4"/>
  <c r="C45" i="4"/>
  <c r="C37" i="4"/>
  <c r="C41" i="4"/>
  <c r="C31" i="4"/>
  <c r="C49" i="4"/>
  <c r="C53" i="4"/>
  <c r="AQ9" i="223"/>
  <c r="T18" i="223"/>
  <c r="AX25" i="223"/>
  <c r="AG30" i="223"/>
  <c r="AN28" i="223"/>
  <c r="Y28" i="223"/>
  <c r="S39" i="223"/>
  <c r="Q9" i="223"/>
  <c r="E25" i="223"/>
  <c r="D9" i="223"/>
  <c r="AU9" i="223"/>
  <c r="J18" i="223"/>
  <c r="K26" i="223"/>
  <c r="AP33" i="223"/>
  <c r="AX35" i="223"/>
  <c r="I40" i="223"/>
  <c r="AN48" i="223"/>
  <c r="AF48" i="223"/>
  <c r="AQ40" i="223"/>
  <c r="AO33" i="223"/>
  <c r="AH33" i="223"/>
  <c r="Y42" i="223"/>
  <c r="AS46" i="223"/>
  <c r="AW20" i="223"/>
  <c r="F25" i="223"/>
  <c r="AU29" i="223"/>
  <c r="D33" i="223"/>
  <c r="Z33" i="223"/>
  <c r="AL39" i="223"/>
  <c r="Y9" i="223"/>
  <c r="V14" i="223"/>
  <c r="V20" i="223"/>
  <c r="M26" i="223"/>
  <c r="R33" i="223"/>
  <c r="AC38" i="223"/>
  <c r="R48" i="223"/>
  <c r="AO26" i="223"/>
  <c r="R29" i="223"/>
  <c r="AT48" i="223"/>
  <c r="H32" i="223"/>
  <c r="J48" i="223"/>
  <c r="AT7" i="223"/>
  <c r="F9" i="223"/>
  <c r="AJ9" i="223"/>
  <c r="AH14" i="223"/>
  <c r="E20" i="223"/>
  <c r="AY21" i="223"/>
  <c r="AV25" i="223"/>
  <c r="AB25" i="223"/>
  <c r="K28" i="223"/>
  <c r="J29" i="223"/>
  <c r="AS30" i="223"/>
  <c r="N33" i="223"/>
  <c r="AF33" i="223"/>
  <c r="AT33" i="223"/>
  <c r="AT40" i="223"/>
  <c r="D46" i="223"/>
  <c r="AL56" i="223"/>
  <c r="P20" i="223"/>
  <c r="AR20" i="223"/>
  <c r="O9" i="223"/>
  <c r="AG9" i="223"/>
  <c r="E14" i="223"/>
  <c r="R14" i="223"/>
  <c r="AF14" i="223"/>
  <c r="AQ14" i="223"/>
  <c r="D20" i="223"/>
  <c r="Q20" i="223"/>
  <c r="AG20" i="223"/>
  <c r="AV20" i="223"/>
  <c r="X25" i="223"/>
  <c r="AG26" i="223"/>
  <c r="AL29" i="223"/>
  <c r="AA30" i="223"/>
  <c r="O32" i="223"/>
  <c r="M33" i="223"/>
  <c r="Y33" i="223"/>
  <c r="AJ33" i="223"/>
  <c r="AX33" i="223"/>
  <c r="AI35" i="223"/>
  <c r="AI40" i="223"/>
  <c r="Z47" i="223"/>
  <c r="Y48" i="223"/>
  <c r="N51" i="223"/>
  <c r="AI32" i="223"/>
  <c r="AU47" i="223"/>
  <c r="Y51" i="223"/>
  <c r="L14" i="223"/>
  <c r="Z14" i="223"/>
  <c r="AJ14" i="223"/>
  <c r="AX14" i="223"/>
  <c r="L20" i="223"/>
  <c r="Z20" i="223"/>
  <c r="AL20" i="223"/>
  <c r="E30" i="223"/>
  <c r="AW30" i="223"/>
  <c r="AQ32" i="223"/>
  <c r="Q40" i="223"/>
  <c r="S46" i="223"/>
  <c r="AG51" i="223"/>
  <c r="O14" i="223"/>
  <c r="AA14" i="223"/>
  <c r="AP14" i="223"/>
  <c r="AZ18" i="223"/>
  <c r="AB20" i="223"/>
  <c r="R30" i="223"/>
  <c r="E32" i="223"/>
  <c r="F35" i="223"/>
  <c r="AA40" i="223"/>
  <c r="AM46" i="223"/>
  <c r="F47" i="223"/>
  <c r="D51" i="223"/>
  <c r="AP51" i="223"/>
  <c r="K9" i="223"/>
  <c r="AB9" i="223"/>
  <c r="AV9" i="223"/>
  <c r="AE18" i="223"/>
  <c r="J22" i="223"/>
  <c r="AJ22" i="223"/>
  <c r="F24" i="223"/>
  <c r="AJ24" i="223"/>
  <c r="V35" i="223"/>
  <c r="I7" i="223"/>
  <c r="AY7" i="223"/>
  <c r="L9" i="223"/>
  <c r="U9" i="223"/>
  <c r="AF9" i="223"/>
  <c r="AO9" i="223"/>
  <c r="AW9" i="223"/>
  <c r="K14" i="223"/>
  <c r="T14" i="223"/>
  <c r="AB14" i="223"/>
  <c r="AM14" i="223"/>
  <c r="AV14" i="223"/>
  <c r="AP18" i="223"/>
  <c r="J20" i="223"/>
  <c r="U20" i="223"/>
  <c r="AF20" i="223"/>
  <c r="AP20" i="223"/>
  <c r="O22" i="223"/>
  <c r="AU22" i="223"/>
  <c r="O24" i="223"/>
  <c r="AQ24" i="223"/>
  <c r="R25" i="223"/>
  <c r="AN25" i="223"/>
  <c r="AA26" i="223"/>
  <c r="AB29" i="223"/>
  <c r="Q30" i="223"/>
  <c r="AY32" i="223"/>
  <c r="Z32" i="223"/>
  <c r="J33" i="223"/>
  <c r="T33" i="223"/>
  <c r="AC33" i="223"/>
  <c r="AN33" i="223"/>
  <c r="AV33" i="223"/>
  <c r="X35" i="223"/>
  <c r="AS36" i="223"/>
  <c r="U38" i="223"/>
  <c r="E40" i="223"/>
  <c r="U40" i="223"/>
  <c r="AL40" i="223"/>
  <c r="O42" i="223"/>
  <c r="E44" i="223"/>
  <c r="U44" i="223"/>
  <c r="AG44" i="223"/>
  <c r="AQ44" i="223"/>
  <c r="Q46" i="223"/>
  <c r="AG46" i="223"/>
  <c r="T47" i="223"/>
  <c r="AN47" i="223"/>
  <c r="H48" i="223"/>
  <c r="U48" i="223"/>
  <c r="AJ48" i="223"/>
  <c r="AX48" i="223"/>
  <c r="K51" i="223"/>
  <c r="U51" i="223"/>
  <c r="AE51" i="223"/>
  <c r="AO51" i="223"/>
  <c r="AW51" i="223"/>
  <c r="I52" i="223"/>
  <c r="T52" i="223"/>
  <c r="AD52" i="223"/>
  <c r="AO52" i="223"/>
  <c r="AZ52" i="223"/>
  <c r="Z22" i="223"/>
  <c r="AZ22" i="223"/>
  <c r="K44" i="223"/>
  <c r="V44" i="223"/>
  <c r="AI44" i="223"/>
  <c r="AW44" i="223"/>
  <c r="L52" i="223"/>
  <c r="V52" i="223"/>
  <c r="AG52" i="223"/>
  <c r="AR52" i="223"/>
  <c r="U24" i="223"/>
  <c r="AW24" i="223"/>
  <c r="AE22" i="223"/>
  <c r="AB24" i="223"/>
  <c r="K35" i="223"/>
  <c r="AQ35" i="223"/>
  <c r="O40" i="223"/>
  <c r="AD40" i="223"/>
  <c r="N44" i="223"/>
  <c r="Z44" i="223"/>
  <c r="AO44" i="223"/>
  <c r="AY44" i="223"/>
  <c r="F46" i="223"/>
  <c r="AA46" i="223"/>
  <c r="AQ46" i="223"/>
  <c r="L47" i="223"/>
  <c r="AH47" i="223"/>
  <c r="AX47" i="223"/>
  <c r="N48" i="223"/>
  <c r="AC48" i="223"/>
  <c r="AP48" i="223"/>
  <c r="E51" i="223"/>
  <c r="Q51" i="223"/>
  <c r="Z51" i="223"/>
  <c r="AI51" i="223"/>
  <c r="AT51" i="223"/>
  <c r="N52" i="223"/>
  <c r="Y52" i="223"/>
  <c r="AJ52" i="223"/>
  <c r="AT52" i="223"/>
  <c r="AD7" i="223"/>
  <c r="AO7" i="223"/>
  <c r="T9" i="223"/>
  <c r="AM9" i="223"/>
  <c r="N25" i="223"/>
  <c r="AM25" i="223"/>
  <c r="Y26" i="223"/>
  <c r="D44" i="223"/>
  <c r="O44" i="223"/>
  <c r="AD44" i="223"/>
  <c r="AP44" i="223"/>
  <c r="M46" i="223"/>
  <c r="AB46" i="223"/>
  <c r="S47" i="223"/>
  <c r="AI47" i="223"/>
  <c r="J51" i="223"/>
  <c r="S51" i="223"/>
  <c r="AA51" i="223"/>
  <c r="AL51" i="223"/>
  <c r="AU51" i="223"/>
  <c r="E52" i="223"/>
  <c r="Q52" i="223"/>
  <c r="AB52" i="223"/>
  <c r="AL52" i="223"/>
  <c r="AW52" i="223"/>
  <c r="J7" i="223"/>
  <c r="U7" i="223"/>
  <c r="AE7" i="223"/>
  <c r="AP7" i="223"/>
  <c r="I8" i="223"/>
  <c r="N8" i="223"/>
  <c r="T8" i="223"/>
  <c r="Y8" i="223"/>
  <c r="AD8" i="223"/>
  <c r="AJ8" i="223"/>
  <c r="AO8" i="223"/>
  <c r="AT8" i="223"/>
  <c r="AZ8" i="223"/>
  <c r="Y7" i="223"/>
  <c r="AI7" i="223"/>
  <c r="D8" i="223"/>
  <c r="P8" i="223"/>
  <c r="U8" i="223"/>
  <c r="AF8" i="223"/>
  <c r="AP8" i="223"/>
  <c r="AV8" i="223"/>
  <c r="H20" i="223"/>
  <c r="M20" i="223"/>
  <c r="R20" i="223"/>
  <c r="X20" i="223"/>
  <c r="AC20" i="223"/>
  <c r="AH20" i="223"/>
  <c r="AN20" i="223"/>
  <c r="AS20" i="223"/>
  <c r="AX20" i="223"/>
  <c r="O29" i="223"/>
  <c r="AF29" i="223"/>
  <c r="AQ29" i="223"/>
  <c r="AO30" i="223"/>
  <c r="AE30" i="223"/>
  <c r="U30" i="223"/>
  <c r="K30" i="223"/>
  <c r="W30" i="223"/>
  <c r="AI30" i="223"/>
  <c r="AQ43" i="223"/>
  <c r="AI43" i="223"/>
  <c r="Z43" i="223"/>
  <c r="O43" i="223"/>
  <c r="E43" i="223"/>
  <c r="I43" i="223"/>
  <c r="AV43" i="223"/>
  <c r="AJ43" i="223"/>
  <c r="V43" i="223"/>
  <c r="K43" i="223"/>
  <c r="S43" i="223"/>
  <c r="AF43" i="223"/>
  <c r="AY43" i="223"/>
  <c r="D7" i="223"/>
  <c r="O7" i="223"/>
  <c r="Z7" i="223"/>
  <c r="AK7" i="223"/>
  <c r="AU7" i="223"/>
  <c r="E8" i="223"/>
  <c r="L8" i="223"/>
  <c r="Q8" i="223"/>
  <c r="V8" i="223"/>
  <c r="AB8" i="223"/>
  <c r="AG8" i="223"/>
  <c r="AL8" i="223"/>
  <c r="AR8" i="223"/>
  <c r="AW8" i="223"/>
  <c r="I9" i="223"/>
  <c r="P9" i="223"/>
  <c r="W9" i="223"/>
  <c r="AE9" i="223"/>
  <c r="AK9" i="223"/>
  <c r="AR9" i="223"/>
  <c r="AZ9" i="223"/>
  <c r="L10" i="223"/>
  <c r="AH10" i="223"/>
  <c r="I13" i="223"/>
  <c r="T13" i="223"/>
  <c r="AE13" i="223"/>
  <c r="AO13" i="223"/>
  <c r="AZ13" i="223"/>
  <c r="J14" i="223"/>
  <c r="P14" i="223"/>
  <c r="W14" i="223"/>
  <c r="AE14" i="223"/>
  <c r="AL14" i="223"/>
  <c r="AR14" i="223"/>
  <c r="AZ14" i="223"/>
  <c r="K15" i="223"/>
  <c r="AG15" i="223"/>
  <c r="E18" i="223"/>
  <c r="P18" i="223"/>
  <c r="AA18" i="223"/>
  <c r="AL18" i="223"/>
  <c r="AV18" i="223"/>
  <c r="I20" i="223"/>
  <c r="N20" i="223"/>
  <c r="T20" i="223"/>
  <c r="Y20" i="223"/>
  <c r="AD20" i="223"/>
  <c r="AJ20" i="223"/>
  <c r="AO20" i="223"/>
  <c r="AT20" i="223"/>
  <c r="AZ20" i="223"/>
  <c r="T22" i="223"/>
  <c r="AP22" i="223"/>
  <c r="D24" i="223"/>
  <c r="L24" i="223"/>
  <c r="T24" i="223"/>
  <c r="AA24" i="223"/>
  <c r="AG24" i="223"/>
  <c r="AO24" i="223"/>
  <c r="AV24" i="223"/>
  <c r="L25" i="223"/>
  <c r="V25" i="223"/>
  <c r="AH25" i="223"/>
  <c r="AW26" i="223"/>
  <c r="AH26" i="223"/>
  <c r="S26" i="223"/>
  <c r="E26" i="223"/>
  <c r="R26" i="223"/>
  <c r="AM26" i="223"/>
  <c r="F29" i="223"/>
  <c r="P29" i="223"/>
  <c r="Z29" i="223"/>
  <c r="AJ29" i="223"/>
  <c r="AR29" i="223"/>
  <c r="M30" i="223"/>
  <c r="Z30" i="223"/>
  <c r="AN30" i="223"/>
  <c r="D32" i="223"/>
  <c r="N32" i="223"/>
  <c r="V32" i="223"/>
  <c r="AG32" i="223"/>
  <c r="AP32" i="223"/>
  <c r="AW33" i="223"/>
  <c r="AR33" i="223"/>
  <c r="AL33" i="223"/>
  <c r="AG33" i="223"/>
  <c r="AB33" i="223"/>
  <c r="V33" i="223"/>
  <c r="Q33" i="223"/>
  <c r="L33" i="223"/>
  <c r="E33" i="223"/>
  <c r="I33" i="223"/>
  <c r="P33" i="223"/>
  <c r="X33" i="223"/>
  <c r="AD33" i="223"/>
  <c r="AK33" i="223"/>
  <c r="AS33" i="223"/>
  <c r="AZ33" i="223"/>
  <c r="R35" i="223"/>
  <c r="AH35" i="223"/>
  <c r="AU40" i="223"/>
  <c r="AO40" i="223"/>
  <c r="AG40" i="223"/>
  <c r="Z40" i="223"/>
  <c r="S40" i="223"/>
  <c r="K40" i="223"/>
  <c r="D40" i="223"/>
  <c r="AY40" i="223"/>
  <c r="AP40" i="223"/>
  <c r="AE40" i="223"/>
  <c r="V40" i="223"/>
  <c r="N40" i="223"/>
  <c r="J40" i="223"/>
  <c r="Y40" i="223"/>
  <c r="AK40" i="223"/>
  <c r="AW40" i="223"/>
  <c r="T43" i="223"/>
  <c r="AN43" i="223"/>
  <c r="M8" i="223"/>
  <c r="AC8" i="223"/>
  <c r="AN8" i="223"/>
  <c r="R10" i="223"/>
  <c r="AM10" i="223"/>
  <c r="H43" i="223"/>
  <c r="AA43" i="223"/>
  <c r="AP43" i="223"/>
  <c r="K13" i="223"/>
  <c r="U13" i="223"/>
  <c r="AF13" i="223"/>
  <c r="AQ13" i="223"/>
  <c r="Q15" i="223"/>
  <c r="AL15" i="223"/>
  <c r="V15" i="223"/>
  <c r="AQ15" i="223"/>
  <c r="K18" i="223"/>
  <c r="V18" i="223"/>
  <c r="AF18" i="223"/>
  <c r="AQ18" i="223"/>
  <c r="AV29" i="223"/>
  <c r="AP29" i="223"/>
  <c r="AH29" i="223"/>
  <c r="AA29" i="223"/>
  <c r="T29" i="223"/>
  <c r="L29" i="223"/>
  <c r="E29" i="223"/>
  <c r="K29" i="223"/>
  <c r="V29" i="223"/>
  <c r="AE29" i="223"/>
  <c r="AM29" i="223"/>
  <c r="AX29" i="223"/>
  <c r="AT32" i="223"/>
  <c r="AL32" i="223"/>
  <c r="AE32" i="223"/>
  <c r="Y32" i="223"/>
  <c r="Q32" i="223"/>
  <c r="J32" i="223"/>
  <c r="I32" i="223"/>
  <c r="S32" i="223"/>
  <c r="AA32" i="223"/>
  <c r="AK32" i="223"/>
  <c r="AU32" i="223"/>
  <c r="AU38" i="223"/>
  <c r="O38" i="223"/>
  <c r="H38" i="223"/>
  <c r="AM38" i="223"/>
  <c r="AR42" i="223"/>
  <c r="F42" i="223"/>
  <c r="AI42" i="223"/>
  <c r="N43" i="223"/>
  <c r="AD43" i="223"/>
  <c r="AU43" i="223"/>
  <c r="H8" i="223"/>
  <c r="R8" i="223"/>
  <c r="X8" i="223"/>
  <c r="AH8" i="223"/>
  <c r="AS8" i="223"/>
  <c r="AX8" i="223"/>
  <c r="W10" i="223"/>
  <c r="AR10" i="223"/>
  <c r="O13" i="223"/>
  <c r="Y13" i="223"/>
  <c r="AJ13" i="223"/>
  <c r="AU13" i="223"/>
  <c r="I24" i="223"/>
  <c r="P24" i="223"/>
  <c r="W24" i="223"/>
  <c r="AE24" i="223"/>
  <c r="AK24" i="223"/>
  <c r="AR24" i="223"/>
  <c r="AZ24" i="223"/>
  <c r="N7" i="223"/>
  <c r="J8" i="223"/>
  <c r="Z8" i="223"/>
  <c r="AK8" i="223"/>
  <c r="F10" i="223"/>
  <c r="AB10" i="223"/>
  <c r="AX10" i="223"/>
  <c r="D13" i="223"/>
  <c r="P13" i="223"/>
  <c r="AA13" i="223"/>
  <c r="AK13" i="223"/>
  <c r="AV13" i="223"/>
  <c r="E15" i="223"/>
  <c r="AA15" i="223"/>
  <c r="AW15" i="223"/>
  <c r="O18" i="223"/>
  <c r="Z18" i="223"/>
  <c r="AJ18" i="223"/>
  <c r="AU18" i="223"/>
  <c r="K24" i="223"/>
  <c r="Q24" i="223"/>
  <c r="Y24" i="223"/>
  <c r="AF24" i="223"/>
  <c r="AM24" i="223"/>
  <c r="AM23" i="223" s="1"/>
  <c r="AH58" i="229" s="1"/>
  <c r="AU24" i="223"/>
  <c r="AT25" i="223"/>
  <c r="AI25" i="223"/>
  <c r="AA25" i="223"/>
  <c r="K25" i="223"/>
  <c r="S25" i="223"/>
  <c r="AF25" i="223"/>
  <c r="AQ25" i="223"/>
  <c r="AU28" i="223"/>
  <c r="S28" i="223"/>
  <c r="AF28" i="223"/>
  <c r="W29" i="223"/>
  <c r="AZ29" i="223"/>
  <c r="J30" i="223"/>
  <c r="AZ30" i="223"/>
  <c r="K32" i="223"/>
  <c r="U32" i="223"/>
  <c r="AD32" i="223"/>
  <c r="AO32" i="223"/>
  <c r="AW32" i="223"/>
  <c r="AV35" i="223"/>
  <c r="AM35" i="223"/>
  <c r="AB35" i="223"/>
  <c r="S35" i="223"/>
  <c r="AN35" i="223"/>
  <c r="AA35" i="223"/>
  <c r="N35" i="223"/>
  <c r="E35" i="223"/>
  <c r="L35" i="223"/>
  <c r="AF35" i="223"/>
  <c r="AT35" i="223"/>
  <c r="AU39" i="223"/>
  <c r="J39" i="223"/>
  <c r="AD39" i="223"/>
  <c r="AT44" i="223"/>
  <c r="AL44" i="223"/>
  <c r="AE44" i="223"/>
  <c r="Y44" i="223"/>
  <c r="Q44" i="223"/>
  <c r="J44" i="223"/>
  <c r="I44" i="223"/>
  <c r="S44" i="223"/>
  <c r="AA44" i="223"/>
  <c r="AK44" i="223"/>
  <c r="AU44" i="223"/>
  <c r="AW46" i="223"/>
  <c r="AN46" i="223"/>
  <c r="AF46" i="223"/>
  <c r="U46" i="223"/>
  <c r="L46" i="223"/>
  <c r="K46" i="223"/>
  <c r="X46" i="223"/>
  <c r="AI46" i="223"/>
  <c r="AV46" i="223"/>
  <c r="D48" i="223"/>
  <c r="M48" i="223"/>
  <c r="T48" i="223"/>
  <c r="Z48" i="223"/>
  <c r="AH48" i="223"/>
  <c r="AO48" i="223"/>
  <c r="AV48" i="223"/>
  <c r="P56" i="223"/>
  <c r="AE56" i="223"/>
  <c r="AU56" i="223"/>
  <c r="AT50" i="223"/>
  <c r="F50" i="223"/>
  <c r="E56" i="223"/>
  <c r="T56" i="223"/>
  <c r="AH56" i="223"/>
  <c r="AZ56" i="223"/>
  <c r="AW48" i="223"/>
  <c r="AR48" i="223"/>
  <c r="AL48" i="223"/>
  <c r="AG48" i="223"/>
  <c r="AB48" i="223"/>
  <c r="V48" i="223"/>
  <c r="Q48" i="223"/>
  <c r="L48" i="223"/>
  <c r="E48" i="223"/>
  <c r="I48" i="223"/>
  <c r="P48" i="223"/>
  <c r="X48" i="223"/>
  <c r="AD48" i="223"/>
  <c r="AK48" i="223"/>
  <c r="AS48" i="223"/>
  <c r="AZ48" i="223"/>
  <c r="J56" i="223"/>
  <c r="W56" i="223"/>
  <c r="AR56" i="223"/>
  <c r="AJ56" i="223"/>
  <c r="AB56" i="223"/>
  <c r="V56" i="223"/>
  <c r="O56" i="223"/>
  <c r="F56" i="223"/>
  <c r="AV56" i="223"/>
  <c r="AM56" i="223"/>
  <c r="AF56" i="223"/>
  <c r="Z56" i="223"/>
  <c r="R56" i="223"/>
  <c r="K56" i="223"/>
  <c r="L56" i="223"/>
  <c r="AA56" i="223"/>
  <c r="AP56" i="223"/>
  <c r="H52" i="223"/>
  <c r="M52" i="223"/>
  <c r="R52" i="223"/>
  <c r="X52" i="223"/>
  <c r="AC52" i="223"/>
  <c r="AH52" i="223"/>
  <c r="AN52" i="223"/>
  <c r="AS52" i="223"/>
  <c r="AX52" i="223"/>
  <c r="N47" i="223"/>
  <c r="AB47" i="223"/>
  <c r="AP47" i="223"/>
  <c r="I51" i="223"/>
  <c r="O51" i="223"/>
  <c r="V51" i="223"/>
  <c r="AD51" i="223"/>
  <c r="AK51" i="223"/>
  <c r="AQ51" i="223"/>
  <c r="AY51" i="223"/>
  <c r="D52" i="223"/>
  <c r="J52" i="223"/>
  <c r="P52" i="223"/>
  <c r="U52" i="223"/>
  <c r="Z52" i="223"/>
  <c r="AF52" i="223"/>
  <c r="AK52" i="223"/>
  <c r="AP52" i="223"/>
  <c r="AV52" i="223"/>
  <c r="AQ56" i="223"/>
  <c r="AX56" i="223"/>
  <c r="H6" i="223"/>
  <c r="S6" i="223"/>
  <c r="AD6" i="223"/>
  <c r="AN6" i="223"/>
  <c r="AY6" i="223"/>
  <c r="F11" i="223"/>
  <c r="W11" i="223"/>
  <c r="AM11" i="223"/>
  <c r="AX11" i="223"/>
  <c r="J6" i="223"/>
  <c r="T6" i="223"/>
  <c r="Z6" i="223"/>
  <c r="AE6" i="223"/>
  <c r="AJ6" i="223"/>
  <c r="AP6" i="223"/>
  <c r="AU6" i="223"/>
  <c r="AZ6" i="223"/>
  <c r="F6" i="223"/>
  <c r="L6" i="223"/>
  <c r="R6" i="223"/>
  <c r="W6" i="223"/>
  <c r="AB6" i="223"/>
  <c r="AH6" i="223"/>
  <c r="AM6" i="223"/>
  <c r="AR6" i="223"/>
  <c r="AX6" i="223"/>
  <c r="AZ7" i="223"/>
  <c r="AV7" i="223"/>
  <c r="AR7" i="223"/>
  <c r="AN7" i="223"/>
  <c r="AJ7" i="223"/>
  <c r="AF7" i="223"/>
  <c r="AB7" i="223"/>
  <c r="X7" i="223"/>
  <c r="T7" i="223"/>
  <c r="P7" i="223"/>
  <c r="L7" i="223"/>
  <c r="H7" i="223"/>
  <c r="F7" i="223"/>
  <c r="M7" i="223"/>
  <c r="R7" i="223"/>
  <c r="W7" i="223"/>
  <c r="AC7" i="223"/>
  <c r="AH7" i="223"/>
  <c r="AM7" i="223"/>
  <c r="AS7" i="223"/>
  <c r="AX7" i="223"/>
  <c r="E10" i="223"/>
  <c r="K10" i="223"/>
  <c r="P10" i="223"/>
  <c r="V10" i="223"/>
  <c r="AA10" i="223"/>
  <c r="AF10" i="223"/>
  <c r="AL10" i="223"/>
  <c r="AQ10" i="223"/>
  <c r="AV10" i="223"/>
  <c r="E11" i="223"/>
  <c r="K11" i="223"/>
  <c r="Q11" i="223"/>
  <c r="V11" i="223"/>
  <c r="AA11" i="223"/>
  <c r="AG11" i="223"/>
  <c r="AL11" i="223"/>
  <c r="AQ11" i="223"/>
  <c r="AW11" i="223"/>
  <c r="AX13" i="223"/>
  <c r="AT13" i="223"/>
  <c r="AP13" i="223"/>
  <c r="AL13" i="223"/>
  <c r="AH13" i="223"/>
  <c r="AD13" i="223"/>
  <c r="Z13" i="223"/>
  <c r="V13" i="223"/>
  <c r="R13" i="223"/>
  <c r="N13" i="223"/>
  <c r="J13" i="223"/>
  <c r="E13" i="223"/>
  <c r="H13" i="223"/>
  <c r="M13" i="223"/>
  <c r="S13" i="223"/>
  <c r="X13" i="223"/>
  <c r="AC13" i="223"/>
  <c r="AI13" i="223"/>
  <c r="AN13" i="223"/>
  <c r="AS13" i="223"/>
  <c r="AY13" i="223"/>
  <c r="D15" i="223"/>
  <c r="J15" i="223"/>
  <c r="O15" i="223"/>
  <c r="U15" i="223"/>
  <c r="Z15" i="223"/>
  <c r="AE15" i="223"/>
  <c r="AE12" i="223" s="1"/>
  <c r="AK15" i="223"/>
  <c r="AP15" i="223"/>
  <c r="AU15" i="223"/>
  <c r="F17" i="223"/>
  <c r="L17" i="223"/>
  <c r="Q17" i="223"/>
  <c r="W17" i="223"/>
  <c r="AB17" i="223"/>
  <c r="AG17" i="223"/>
  <c r="AM17" i="223"/>
  <c r="AR17" i="223"/>
  <c r="AW17" i="223"/>
  <c r="AW18" i="223"/>
  <c r="AS18" i="223"/>
  <c r="AO18" i="223"/>
  <c r="AK18" i="223"/>
  <c r="AG18" i="223"/>
  <c r="AC18" i="223"/>
  <c r="Y18" i="223"/>
  <c r="U18" i="223"/>
  <c r="Q18" i="223"/>
  <c r="M18" i="223"/>
  <c r="I18" i="223"/>
  <c r="D18" i="223"/>
  <c r="H18" i="223"/>
  <c r="N18" i="223"/>
  <c r="S18" i="223"/>
  <c r="X18" i="223"/>
  <c r="AD18" i="223"/>
  <c r="AI18" i="223"/>
  <c r="AN18" i="223"/>
  <c r="AT18" i="223"/>
  <c r="AY18" i="223"/>
  <c r="D21" i="223"/>
  <c r="D19" i="223" s="1"/>
  <c r="K21" i="223"/>
  <c r="P21" i="223"/>
  <c r="U21" i="223"/>
  <c r="AA21" i="223"/>
  <c r="AF21" i="223"/>
  <c r="AK21" i="223"/>
  <c r="AK19" i="223" s="1"/>
  <c r="AF58" i="228" s="1"/>
  <c r="AQ21" i="223"/>
  <c r="AV21" i="223"/>
  <c r="F22" i="223"/>
  <c r="L22" i="223"/>
  <c r="R22" i="223"/>
  <c r="W22" i="223"/>
  <c r="AB22" i="223"/>
  <c r="AH22" i="223"/>
  <c r="AM22" i="223"/>
  <c r="AR22" i="223"/>
  <c r="AX22" i="223"/>
  <c r="AZ26" i="223"/>
  <c r="AV26" i="223"/>
  <c r="AR26" i="223"/>
  <c r="AN26" i="223"/>
  <c r="AJ26" i="223"/>
  <c r="AF26" i="223"/>
  <c r="AB26" i="223"/>
  <c r="X26" i="223"/>
  <c r="T26" i="223"/>
  <c r="P26" i="223"/>
  <c r="L26" i="223"/>
  <c r="H26" i="223"/>
  <c r="AU26" i="223"/>
  <c r="AP26" i="223"/>
  <c r="AK26" i="223"/>
  <c r="AE26" i="223"/>
  <c r="Z26" i="223"/>
  <c r="U26" i="223"/>
  <c r="O26" i="223"/>
  <c r="J26" i="223"/>
  <c r="D26" i="223"/>
  <c r="I26" i="223"/>
  <c r="Q26" i="223"/>
  <c r="W26" i="223"/>
  <c r="AD26" i="223"/>
  <c r="AL26" i="223"/>
  <c r="AS26" i="223"/>
  <c r="AY26" i="223"/>
  <c r="H28" i="223"/>
  <c r="O28" i="223"/>
  <c r="U28" i="223"/>
  <c r="AC28" i="223"/>
  <c r="AJ28" i="223"/>
  <c r="AQ28" i="223"/>
  <c r="AY28" i="223"/>
  <c r="AX17" i="223"/>
  <c r="AT17" i="223"/>
  <c r="AP17" i="223"/>
  <c r="AP16" i="223" s="1"/>
  <c r="AL17" i="223"/>
  <c r="AH17" i="223"/>
  <c r="AD17" i="223"/>
  <c r="Z17" i="223"/>
  <c r="V17" i="223"/>
  <c r="R17" i="223"/>
  <c r="N17" i="223"/>
  <c r="J17" i="223"/>
  <c r="E17" i="223"/>
  <c r="H17" i="223"/>
  <c r="M17" i="223"/>
  <c r="S17" i="223"/>
  <c r="X17" i="223"/>
  <c r="AC17" i="223"/>
  <c r="AI17" i="223"/>
  <c r="AN17" i="223"/>
  <c r="AS17" i="223"/>
  <c r="AY17" i="223"/>
  <c r="F21" i="223"/>
  <c r="L21" i="223"/>
  <c r="Q21" i="223"/>
  <c r="Q19" i="223" s="1"/>
  <c r="L58" i="228" s="1"/>
  <c r="W21" i="223"/>
  <c r="AB21" i="223"/>
  <c r="AG21" i="223"/>
  <c r="AM21" i="223"/>
  <c r="AR21" i="223"/>
  <c r="AW21" i="223"/>
  <c r="AW22" i="223"/>
  <c r="AS22" i="223"/>
  <c r="AO22" i="223"/>
  <c r="AK22" i="223"/>
  <c r="AG22" i="223"/>
  <c r="AC22" i="223"/>
  <c r="Y22" i="223"/>
  <c r="U22" i="223"/>
  <c r="Q22" i="223"/>
  <c r="M22" i="223"/>
  <c r="I22" i="223"/>
  <c r="D22" i="223"/>
  <c r="H22" i="223"/>
  <c r="N22" i="223"/>
  <c r="S22" i="223"/>
  <c r="X22" i="223"/>
  <c r="AD22" i="223"/>
  <c r="AI22" i="223"/>
  <c r="AN22" i="223"/>
  <c r="AT22" i="223"/>
  <c r="AY22" i="223"/>
  <c r="AX28" i="223"/>
  <c r="AT28" i="223"/>
  <c r="AP28" i="223"/>
  <c r="AL28" i="223"/>
  <c r="AH28" i="223"/>
  <c r="AD28" i="223"/>
  <c r="Z28" i="223"/>
  <c r="V28" i="223"/>
  <c r="R28" i="223"/>
  <c r="N28" i="223"/>
  <c r="J28" i="223"/>
  <c r="J27" i="223" s="1"/>
  <c r="E28" i="223"/>
  <c r="AW28" i="223"/>
  <c r="AR28" i="223"/>
  <c r="AM28" i="223"/>
  <c r="AG28" i="223"/>
  <c r="AB28" i="223"/>
  <c r="W28" i="223"/>
  <c r="Q28" i="223"/>
  <c r="L28" i="223"/>
  <c r="F28" i="223"/>
  <c r="I28" i="223"/>
  <c r="P28" i="223"/>
  <c r="X28" i="223"/>
  <c r="AE28" i="223"/>
  <c r="AK28" i="223"/>
  <c r="AS28" i="223"/>
  <c r="AZ28" i="223"/>
  <c r="M11" i="223"/>
  <c r="AC11" i="223"/>
  <c r="AS11" i="223"/>
  <c r="AW10" i="223"/>
  <c r="AS10" i="223"/>
  <c r="AO10" i="223"/>
  <c r="AK10" i="223"/>
  <c r="AG10" i="223"/>
  <c r="AC10" i="223"/>
  <c r="Y10" i="223"/>
  <c r="U10" i="223"/>
  <c r="Q10" i="223"/>
  <c r="M10" i="223"/>
  <c r="I10" i="223"/>
  <c r="D10" i="223"/>
  <c r="H10" i="223"/>
  <c r="N10" i="223"/>
  <c r="X10" i="223"/>
  <c r="AD10" i="223"/>
  <c r="AI10" i="223"/>
  <c r="AN10" i="223"/>
  <c r="AT10" i="223"/>
  <c r="AY10" i="223"/>
  <c r="I11" i="223"/>
  <c r="N11" i="223"/>
  <c r="S11" i="223"/>
  <c r="Y11" i="223"/>
  <c r="AD11" i="223"/>
  <c r="AI11" i="223"/>
  <c r="AO11" i="223"/>
  <c r="AT11" i="223"/>
  <c r="AY11" i="223"/>
  <c r="H21" i="223"/>
  <c r="S21" i="223"/>
  <c r="AI21" i="223"/>
  <c r="AW6" i="223"/>
  <c r="AS6" i="223"/>
  <c r="AO6" i="223"/>
  <c r="AK6" i="223"/>
  <c r="AG6" i="223"/>
  <c r="AC6" i="223"/>
  <c r="Y6" i="223"/>
  <c r="U6" i="223"/>
  <c r="Q6" i="223"/>
  <c r="M6" i="223"/>
  <c r="I6" i="223"/>
  <c r="D6" i="223"/>
  <c r="N6" i="223"/>
  <c r="X6" i="223"/>
  <c r="AI6" i="223"/>
  <c r="AT6" i="223"/>
  <c r="AZ11" i="223"/>
  <c r="AV11" i="223"/>
  <c r="AR11" i="223"/>
  <c r="AN11" i="223"/>
  <c r="AJ11" i="223"/>
  <c r="AF11" i="223"/>
  <c r="AB11" i="223"/>
  <c r="X11" i="223"/>
  <c r="T11" i="223"/>
  <c r="P11" i="223"/>
  <c r="L11" i="223"/>
  <c r="H11" i="223"/>
  <c r="R11" i="223"/>
  <c r="AH11" i="223"/>
  <c r="O6" i="223"/>
  <c r="S10" i="223"/>
  <c r="AZ15" i="223"/>
  <c r="AV15" i="223"/>
  <c r="AR15" i="223"/>
  <c r="AN15" i="223"/>
  <c r="AJ15" i="223"/>
  <c r="AF15" i="223"/>
  <c r="AB15" i="223"/>
  <c r="X15" i="223"/>
  <c r="T15" i="223"/>
  <c r="P15" i="223"/>
  <c r="L15" i="223"/>
  <c r="H15" i="223"/>
  <c r="F15" i="223"/>
  <c r="M15" i="223"/>
  <c r="R15" i="223"/>
  <c r="W15" i="223"/>
  <c r="AC15" i="223"/>
  <c r="AH15" i="223"/>
  <c r="AM15" i="223"/>
  <c r="AS15" i="223"/>
  <c r="AX15" i="223"/>
  <c r="I17" i="223"/>
  <c r="O17" i="223"/>
  <c r="T17" i="223"/>
  <c r="T16" i="223" s="1"/>
  <c r="Y17" i="223"/>
  <c r="AE17" i="223"/>
  <c r="AJ17" i="223"/>
  <c r="AO17" i="223"/>
  <c r="AU17" i="223"/>
  <c r="AZ17" i="223"/>
  <c r="AZ16" i="223" s="1"/>
  <c r="L19" i="223"/>
  <c r="G58" i="228" s="1"/>
  <c r="AX21" i="223"/>
  <c r="AX19" i="223" s="1"/>
  <c r="AS58" i="228" s="1"/>
  <c r="AT21" i="223"/>
  <c r="AP21" i="223"/>
  <c r="AP19" i="223" s="1"/>
  <c r="AK58" i="228" s="1"/>
  <c r="AL21" i="223"/>
  <c r="AH21" i="223"/>
  <c r="AD21" i="223"/>
  <c r="Z21" i="223"/>
  <c r="Z19" i="223" s="1"/>
  <c r="U58" i="228" s="1"/>
  <c r="V21" i="223"/>
  <c r="R21" i="223"/>
  <c r="R19" i="223" s="1"/>
  <c r="M58" i="228" s="1"/>
  <c r="N21" i="223"/>
  <c r="N19" i="223" s="1"/>
  <c r="I58" i="228" s="1"/>
  <c r="J21" i="223"/>
  <c r="E21" i="223"/>
  <c r="E19" i="223" s="1"/>
  <c r="M21" i="223"/>
  <c r="X21" i="223"/>
  <c r="X19" i="223" s="1"/>
  <c r="S58" i="228" s="1"/>
  <c r="AC21" i="223"/>
  <c r="AN21" i="223"/>
  <c r="AN19" i="223" s="1"/>
  <c r="AI58" i="228" s="1"/>
  <c r="AS21" i="223"/>
  <c r="E6" i="223"/>
  <c r="K6" i="223"/>
  <c r="P6" i="223"/>
  <c r="V6" i="223"/>
  <c r="AA6" i="223"/>
  <c r="AF6" i="223"/>
  <c r="AL6" i="223"/>
  <c r="AQ6" i="223"/>
  <c r="AV6" i="223"/>
  <c r="E7" i="223"/>
  <c r="K7" i="223"/>
  <c r="Q7" i="223"/>
  <c r="V7" i="223"/>
  <c r="AA7" i="223"/>
  <c r="AG7" i="223"/>
  <c r="AL7" i="223"/>
  <c r="AQ7" i="223"/>
  <c r="AW7" i="223"/>
  <c r="AX9" i="223"/>
  <c r="AT9" i="223"/>
  <c r="AP9" i="223"/>
  <c r="AL9" i="223"/>
  <c r="AH9" i="223"/>
  <c r="AD9" i="223"/>
  <c r="Z9" i="223"/>
  <c r="V9" i="223"/>
  <c r="R9" i="223"/>
  <c r="N9" i="223"/>
  <c r="J9" i="223"/>
  <c r="E9" i="223"/>
  <c r="H9" i="223"/>
  <c r="M9" i="223"/>
  <c r="S9" i="223"/>
  <c r="X9" i="223"/>
  <c r="AC9" i="223"/>
  <c r="AI9" i="223"/>
  <c r="AN9" i="223"/>
  <c r="AS9" i="223"/>
  <c r="AY9" i="223"/>
  <c r="J10" i="223"/>
  <c r="O10" i="223"/>
  <c r="T10" i="223"/>
  <c r="Z10" i="223"/>
  <c r="AE10" i="223"/>
  <c r="AJ10" i="223"/>
  <c r="AP10" i="223"/>
  <c r="AU10" i="223"/>
  <c r="AZ10" i="223"/>
  <c r="D11" i="223"/>
  <c r="J11" i="223"/>
  <c r="O11" i="223"/>
  <c r="U11" i="223"/>
  <c r="Z11" i="223"/>
  <c r="AE11" i="223"/>
  <c r="AK11" i="223"/>
  <c r="AP11" i="223"/>
  <c r="AU11" i="223"/>
  <c r="F13" i="223"/>
  <c r="L13" i="223"/>
  <c r="Q13" i="223"/>
  <c r="W13" i="223"/>
  <c r="AB13" i="223"/>
  <c r="AG13" i="223"/>
  <c r="AM13" i="223"/>
  <c r="AM12" i="223" s="1"/>
  <c r="AR13" i="223"/>
  <c r="AW13" i="223"/>
  <c r="AW14" i="223"/>
  <c r="AS14" i="223"/>
  <c r="AO14" i="223"/>
  <c r="AK14" i="223"/>
  <c r="AG14" i="223"/>
  <c r="AC14" i="223"/>
  <c r="Y14" i="223"/>
  <c r="U14" i="223"/>
  <c r="Q14" i="223"/>
  <c r="M14" i="223"/>
  <c r="I14" i="223"/>
  <c r="D14" i="223"/>
  <c r="H14" i="223"/>
  <c r="N14" i="223"/>
  <c r="S14" i="223"/>
  <c r="X14" i="223"/>
  <c r="AD14" i="223"/>
  <c r="AI14" i="223"/>
  <c r="AN14" i="223"/>
  <c r="AT14" i="223"/>
  <c r="AY14" i="223"/>
  <c r="I15" i="223"/>
  <c r="N15" i="223"/>
  <c r="S15" i="223"/>
  <c r="Y15" i="223"/>
  <c r="AD15" i="223"/>
  <c r="AI15" i="223"/>
  <c r="AO15" i="223"/>
  <c r="AT15" i="223"/>
  <c r="AY15" i="223"/>
  <c r="D17" i="223"/>
  <c r="K17" i="223"/>
  <c r="K16" i="223" s="1"/>
  <c r="P17" i="223"/>
  <c r="U17" i="223"/>
  <c r="AA17" i="223"/>
  <c r="AF17" i="223"/>
  <c r="AK17" i="223"/>
  <c r="AQ17" i="223"/>
  <c r="AV17" i="223"/>
  <c r="F18" i="223"/>
  <c r="L18" i="223"/>
  <c r="R18" i="223"/>
  <c r="W18" i="223"/>
  <c r="AB18" i="223"/>
  <c r="AH18" i="223"/>
  <c r="AM18" i="223"/>
  <c r="AR18" i="223"/>
  <c r="AX18" i="223"/>
  <c r="I21" i="223"/>
  <c r="I19" i="223" s="1"/>
  <c r="D58" i="228" s="1"/>
  <c r="O21" i="223"/>
  <c r="T21" i="223"/>
  <c r="T19" i="223" s="1"/>
  <c r="O58" i="228" s="1"/>
  <c r="Y21" i="223"/>
  <c r="AE21" i="223"/>
  <c r="AJ21" i="223"/>
  <c r="AO21" i="223"/>
  <c r="AO19" i="223" s="1"/>
  <c r="AJ58" i="228" s="1"/>
  <c r="AU21" i="223"/>
  <c r="AZ21" i="223"/>
  <c r="AZ19" i="223" s="1"/>
  <c r="AU58" i="228" s="1"/>
  <c r="E22" i="223"/>
  <c r="K22" i="223"/>
  <c r="P22" i="223"/>
  <c r="V22" i="223"/>
  <c r="AA22" i="223"/>
  <c r="AF22" i="223"/>
  <c r="AL22" i="223"/>
  <c r="AQ22" i="223"/>
  <c r="AV22" i="223"/>
  <c r="AW25" i="223"/>
  <c r="AS25" i="223"/>
  <c r="AO25" i="223"/>
  <c r="AK25" i="223"/>
  <c r="AG25" i="223"/>
  <c r="AC25" i="223"/>
  <c r="Y25" i="223"/>
  <c r="U25" i="223"/>
  <c r="Q25" i="223"/>
  <c r="M25" i="223"/>
  <c r="I25" i="223"/>
  <c r="D25" i="223"/>
  <c r="AZ25" i="223"/>
  <c r="AU25" i="223"/>
  <c r="AP25" i="223"/>
  <c r="AJ25" i="223"/>
  <c r="AE25" i="223"/>
  <c r="Z25" i="223"/>
  <c r="T25" i="223"/>
  <c r="O25" i="223"/>
  <c r="J25" i="223"/>
  <c r="H25" i="223"/>
  <c r="P25" i="223"/>
  <c r="W25" i="223"/>
  <c r="W23" i="223" s="1"/>
  <c r="R58" i="229" s="1"/>
  <c r="AD25" i="223"/>
  <c r="AL25" i="223"/>
  <c r="AR25" i="223"/>
  <c r="AY25" i="223"/>
  <c r="F26" i="223"/>
  <c r="N26" i="223"/>
  <c r="V26" i="223"/>
  <c r="AC26" i="223"/>
  <c r="AI26" i="223"/>
  <c r="AQ26" i="223"/>
  <c r="AX26" i="223"/>
  <c r="D28" i="223"/>
  <c r="M28" i="223"/>
  <c r="T28" i="223"/>
  <c r="AA28" i="223"/>
  <c r="AI28" i="223"/>
  <c r="AO28" i="223"/>
  <c r="AV28" i="223"/>
  <c r="AX30" i="223"/>
  <c r="AT30" i="223"/>
  <c r="AP30" i="223"/>
  <c r="AL30" i="223"/>
  <c r="AH30" i="223"/>
  <c r="AV30" i="223"/>
  <c r="AQ30" i="223"/>
  <c r="AK30" i="223"/>
  <c r="AF30" i="223"/>
  <c r="AB30" i="223"/>
  <c r="X30" i="223"/>
  <c r="T30" i="223"/>
  <c r="P30" i="223"/>
  <c r="L30" i="223"/>
  <c r="H30" i="223"/>
  <c r="AY30" i="223"/>
  <c r="AR30" i="223"/>
  <c r="AJ30" i="223"/>
  <c r="AD30" i="223"/>
  <c r="Y30" i="223"/>
  <c r="S30" i="223"/>
  <c r="N30" i="223"/>
  <c r="I30" i="223"/>
  <c r="F30" i="223"/>
  <c r="O30" i="223"/>
  <c r="V30" i="223"/>
  <c r="AC30" i="223"/>
  <c r="AM30" i="223"/>
  <c r="AU30" i="223"/>
  <c r="AU27" i="223" s="1"/>
  <c r="D34" i="223"/>
  <c r="O34" i="223"/>
  <c r="W34" i="223"/>
  <c r="AG34" i="223"/>
  <c r="AQ34" i="223"/>
  <c r="AZ34" i="223"/>
  <c r="Q36" i="223"/>
  <c r="F34" i="223"/>
  <c r="P34" i="223"/>
  <c r="AA34" i="223"/>
  <c r="AJ34" i="223"/>
  <c r="AR34" i="223"/>
  <c r="AZ36" i="223"/>
  <c r="AV36" i="223"/>
  <c r="AR36" i="223"/>
  <c r="AN36" i="223"/>
  <c r="AJ36" i="223"/>
  <c r="AF36" i="223"/>
  <c r="AB36" i="223"/>
  <c r="X36" i="223"/>
  <c r="T36" i="223"/>
  <c r="P36" i="223"/>
  <c r="L36" i="223"/>
  <c r="H36" i="223"/>
  <c r="AU36" i="223"/>
  <c r="AP36" i="223"/>
  <c r="AK36" i="223"/>
  <c r="AE36" i="223"/>
  <c r="Z36" i="223"/>
  <c r="U36" i="223"/>
  <c r="O36" i="223"/>
  <c r="J36" i="223"/>
  <c r="D36" i="223"/>
  <c r="AX36" i="223"/>
  <c r="AQ36" i="223"/>
  <c r="AI36" i="223"/>
  <c r="AC36" i="223"/>
  <c r="V36" i="223"/>
  <c r="N36" i="223"/>
  <c r="F36" i="223"/>
  <c r="AW36" i="223"/>
  <c r="AO36" i="223"/>
  <c r="AH36" i="223"/>
  <c r="AA36" i="223"/>
  <c r="S36" i="223"/>
  <c r="M36" i="223"/>
  <c r="E36" i="223"/>
  <c r="AT36" i="223"/>
  <c r="AM36" i="223"/>
  <c r="AG36" i="223"/>
  <c r="Y36" i="223"/>
  <c r="R36" i="223"/>
  <c r="K36" i="223"/>
  <c r="W36" i="223"/>
  <c r="AY36" i="223"/>
  <c r="AX34" i="223"/>
  <c r="AT34" i="223"/>
  <c r="AP34" i="223"/>
  <c r="AL34" i="223"/>
  <c r="AH34" i="223"/>
  <c r="AD34" i="223"/>
  <c r="Z34" i="223"/>
  <c r="V34" i="223"/>
  <c r="R34" i="223"/>
  <c r="N34" i="223"/>
  <c r="J34" i="223"/>
  <c r="E34" i="223"/>
  <c r="AY34" i="223"/>
  <c r="AS34" i="223"/>
  <c r="AN34" i="223"/>
  <c r="AI34" i="223"/>
  <c r="AC34" i="223"/>
  <c r="X34" i="223"/>
  <c r="S34" i="223"/>
  <c r="M34" i="223"/>
  <c r="H34" i="223"/>
  <c r="AU34" i="223"/>
  <c r="AM34" i="223"/>
  <c r="AF34" i="223"/>
  <c r="Y34" i="223"/>
  <c r="Q34" i="223"/>
  <c r="K34" i="223"/>
  <c r="I34" i="223"/>
  <c r="T34" i="223"/>
  <c r="AB34" i="223"/>
  <c r="AK34" i="223"/>
  <c r="AV34" i="223"/>
  <c r="AD36" i="223"/>
  <c r="F8" i="223"/>
  <c r="K8" i="223"/>
  <c r="O8" i="223"/>
  <c r="S8" i="223"/>
  <c r="W8" i="223"/>
  <c r="AA8" i="223"/>
  <c r="AE8" i="223"/>
  <c r="AI8" i="223"/>
  <c r="AM8" i="223"/>
  <c r="AQ8" i="223"/>
  <c r="AU8" i="223"/>
  <c r="AY8" i="223"/>
  <c r="F20" i="223"/>
  <c r="K20" i="223"/>
  <c r="K19" i="223" s="1"/>
  <c r="F58" i="228" s="1"/>
  <c r="O20" i="223"/>
  <c r="S20" i="223"/>
  <c r="S19" i="223" s="1"/>
  <c r="N58" i="228" s="1"/>
  <c r="W20" i="223"/>
  <c r="AA20" i="223"/>
  <c r="AA19" i="223" s="1"/>
  <c r="V58" i="228" s="1"/>
  <c r="AE20" i="223"/>
  <c r="AI20" i="223"/>
  <c r="AM20" i="223"/>
  <c r="AQ20" i="223"/>
  <c r="AU20" i="223"/>
  <c r="AY20" i="223"/>
  <c r="AX24" i="223"/>
  <c r="AT24" i="223"/>
  <c r="AP24" i="223"/>
  <c r="AP23" i="223" s="1"/>
  <c r="AK58" i="229" s="1"/>
  <c r="AL24" i="223"/>
  <c r="AH24" i="223"/>
  <c r="AD24" i="223"/>
  <c r="Z24" i="223"/>
  <c r="V24" i="223"/>
  <c r="R24" i="223"/>
  <c r="N24" i="223"/>
  <c r="J24" i="223"/>
  <c r="E24" i="223"/>
  <c r="H24" i="223"/>
  <c r="M24" i="223"/>
  <c r="S24" i="223"/>
  <c r="X24" i="223"/>
  <c r="AC24" i="223"/>
  <c r="AI24" i="223"/>
  <c r="AI23" i="223" s="1"/>
  <c r="AD58" i="229" s="1"/>
  <c r="AN24" i="223"/>
  <c r="AN23" i="223" s="1"/>
  <c r="AI58" i="229" s="1"/>
  <c r="AS24" i="223"/>
  <c r="AY24" i="223"/>
  <c r="AW29" i="223"/>
  <c r="AS29" i="223"/>
  <c r="AO29" i="223"/>
  <c r="AK29" i="223"/>
  <c r="AG29" i="223"/>
  <c r="AC29" i="223"/>
  <c r="Y29" i="223"/>
  <c r="U29" i="223"/>
  <c r="Q29" i="223"/>
  <c r="M29" i="223"/>
  <c r="I29" i="223"/>
  <c r="D29" i="223"/>
  <c r="H29" i="223"/>
  <c r="N29" i="223"/>
  <c r="S29" i="223"/>
  <c r="S27" i="223" s="1"/>
  <c r="X29" i="223"/>
  <c r="AD29" i="223"/>
  <c r="AI29" i="223"/>
  <c r="AN29" i="223"/>
  <c r="AT29" i="223"/>
  <c r="AY29" i="223"/>
  <c r="L34" i="223"/>
  <c r="U34" i="223"/>
  <c r="AE34" i="223"/>
  <c r="AO34" i="223"/>
  <c r="AW34" i="223"/>
  <c r="I36" i="223"/>
  <c r="AL36" i="223"/>
  <c r="AX38" i="223"/>
  <c r="AT38" i="223"/>
  <c r="AP38" i="223"/>
  <c r="AL38" i="223"/>
  <c r="AH38" i="223"/>
  <c r="AD38" i="223"/>
  <c r="Z38" i="223"/>
  <c r="V38" i="223"/>
  <c r="R38" i="223"/>
  <c r="N38" i="223"/>
  <c r="J38" i="223"/>
  <c r="E38" i="223"/>
  <c r="AV38" i="223"/>
  <c r="AQ38" i="223"/>
  <c r="AK38" i="223"/>
  <c r="AF38" i="223"/>
  <c r="AW38" i="223"/>
  <c r="AO38" i="223"/>
  <c r="AI38" i="223"/>
  <c r="AB38" i="223"/>
  <c r="W38" i="223"/>
  <c r="Q38" i="223"/>
  <c r="L38" i="223"/>
  <c r="F38" i="223"/>
  <c r="I38" i="223"/>
  <c r="P38" i="223"/>
  <c r="X38" i="223"/>
  <c r="AE38" i="223"/>
  <c r="AN38" i="223"/>
  <c r="AY38" i="223"/>
  <c r="AW39" i="223"/>
  <c r="AS39" i="223"/>
  <c r="AO39" i="223"/>
  <c r="AK39" i="223"/>
  <c r="AG39" i="223"/>
  <c r="AC39" i="223"/>
  <c r="Y39" i="223"/>
  <c r="U39" i="223"/>
  <c r="Q39" i="223"/>
  <c r="M39" i="223"/>
  <c r="I39" i="223"/>
  <c r="D39" i="223"/>
  <c r="AX39" i="223"/>
  <c r="AR39" i="223"/>
  <c r="AM39" i="223"/>
  <c r="AH39" i="223"/>
  <c r="AB39" i="223"/>
  <c r="W39" i="223"/>
  <c r="R39" i="223"/>
  <c r="L39" i="223"/>
  <c r="F39" i="223"/>
  <c r="AV39" i="223"/>
  <c r="AP39" i="223"/>
  <c r="AI39" i="223"/>
  <c r="AA39" i="223"/>
  <c r="T39" i="223"/>
  <c r="N39" i="223"/>
  <c r="E39" i="223"/>
  <c r="K39" i="223"/>
  <c r="V39" i="223"/>
  <c r="AE39" i="223"/>
  <c r="AN39" i="223"/>
  <c r="AY39" i="223"/>
  <c r="K38" i="223"/>
  <c r="S38" i="223"/>
  <c r="Y38" i="223"/>
  <c r="AG38" i="223"/>
  <c r="AR38" i="223"/>
  <c r="AZ38" i="223"/>
  <c r="O39" i="223"/>
  <c r="O37" i="223" s="1"/>
  <c r="J58" i="230" s="1"/>
  <c r="X39" i="223"/>
  <c r="AF39" i="223"/>
  <c r="AQ39" i="223"/>
  <c r="AZ39" i="223"/>
  <c r="AZ32" i="223"/>
  <c r="AV32" i="223"/>
  <c r="AR32" i="223"/>
  <c r="AN32" i="223"/>
  <c r="AJ32" i="223"/>
  <c r="AF32" i="223"/>
  <c r="AB32" i="223"/>
  <c r="X32" i="223"/>
  <c r="T32" i="223"/>
  <c r="P32" i="223"/>
  <c r="L32" i="223"/>
  <c r="F32" i="223"/>
  <c r="M32" i="223"/>
  <c r="R32" i="223"/>
  <c r="W32" i="223"/>
  <c r="AC32" i="223"/>
  <c r="AH32" i="223"/>
  <c r="AM32" i="223"/>
  <c r="AS32" i="223"/>
  <c r="AX32" i="223"/>
  <c r="AW35" i="223"/>
  <c r="AS35" i="223"/>
  <c r="AO35" i="223"/>
  <c r="AK35" i="223"/>
  <c r="AG35" i="223"/>
  <c r="AC35" i="223"/>
  <c r="Y35" i="223"/>
  <c r="U35" i="223"/>
  <c r="Q35" i="223"/>
  <c r="M35" i="223"/>
  <c r="I35" i="223"/>
  <c r="D35" i="223"/>
  <c r="AZ35" i="223"/>
  <c r="AU35" i="223"/>
  <c r="AP35" i="223"/>
  <c r="AJ35" i="223"/>
  <c r="AE35" i="223"/>
  <c r="Z35" i="223"/>
  <c r="T35" i="223"/>
  <c r="O35" i="223"/>
  <c r="J35" i="223"/>
  <c r="H35" i="223"/>
  <c r="P35" i="223"/>
  <c r="W35" i="223"/>
  <c r="AD35" i="223"/>
  <c r="AL35" i="223"/>
  <c r="AR35" i="223"/>
  <c r="AY35" i="223"/>
  <c r="D38" i="223"/>
  <c r="M38" i="223"/>
  <c r="T38" i="223"/>
  <c r="AA38" i="223"/>
  <c r="AJ38" i="223"/>
  <c r="AS38" i="223"/>
  <c r="H39" i="223"/>
  <c r="P39" i="223"/>
  <c r="Z39" i="223"/>
  <c r="AJ39" i="223"/>
  <c r="AT39" i="223"/>
  <c r="AX42" i="223"/>
  <c r="AT42" i="223"/>
  <c r="AP42" i="223"/>
  <c r="AL42" i="223"/>
  <c r="AH42" i="223"/>
  <c r="AD42" i="223"/>
  <c r="Z42" i="223"/>
  <c r="V42" i="223"/>
  <c r="R42" i="223"/>
  <c r="N42" i="223"/>
  <c r="J42" i="223"/>
  <c r="E42" i="223"/>
  <c r="AV42" i="223"/>
  <c r="AQ42" i="223"/>
  <c r="AK42" i="223"/>
  <c r="AF42" i="223"/>
  <c r="AA42" i="223"/>
  <c r="U42" i="223"/>
  <c r="P42" i="223"/>
  <c r="K42" i="223"/>
  <c r="AZ42" i="223"/>
  <c r="AS42" i="223"/>
  <c r="AM42" i="223"/>
  <c r="AE42" i="223"/>
  <c r="X42" i="223"/>
  <c r="Q42" i="223"/>
  <c r="I42" i="223"/>
  <c r="H42" i="223"/>
  <c r="S42" i="223"/>
  <c r="AB42" i="223"/>
  <c r="AJ42" i="223"/>
  <c r="AU42" i="223"/>
  <c r="L42" i="223"/>
  <c r="T42" i="223"/>
  <c r="AC42" i="223"/>
  <c r="AN42" i="223"/>
  <c r="AW42" i="223"/>
  <c r="D42" i="223"/>
  <c r="M42" i="223"/>
  <c r="W42" i="223"/>
  <c r="AG42" i="223"/>
  <c r="AO42" i="223"/>
  <c r="AY42" i="223"/>
  <c r="AW47" i="223"/>
  <c r="AS47" i="223"/>
  <c r="AO47" i="223"/>
  <c r="AK47" i="223"/>
  <c r="AG47" i="223"/>
  <c r="AC47" i="223"/>
  <c r="Y47" i="223"/>
  <c r="U47" i="223"/>
  <c r="Q47" i="223"/>
  <c r="M47" i="223"/>
  <c r="I47" i="223"/>
  <c r="D47" i="223"/>
  <c r="D45" i="223" s="1"/>
  <c r="AV47" i="223"/>
  <c r="AQ47" i="223"/>
  <c r="AL47" i="223"/>
  <c r="AF47" i="223"/>
  <c r="AA47" i="223"/>
  <c r="V47" i="223"/>
  <c r="P47" i="223"/>
  <c r="K47" i="223"/>
  <c r="E47" i="223"/>
  <c r="J47" i="223"/>
  <c r="R47" i="223"/>
  <c r="X47" i="223"/>
  <c r="AE47" i="223"/>
  <c r="AM47" i="223"/>
  <c r="AT47" i="223"/>
  <c r="AZ47" i="223"/>
  <c r="AN45" i="223"/>
  <c r="AI58" i="232" s="1"/>
  <c r="J50" i="223"/>
  <c r="J49" i="223" s="1"/>
  <c r="E58" i="233" s="1"/>
  <c r="AL50" i="223"/>
  <c r="AL49" i="223" s="1"/>
  <c r="AG58" i="233" s="1"/>
  <c r="P50" i="223"/>
  <c r="AW50" i="223"/>
  <c r="AS50" i="223"/>
  <c r="AO50" i="223"/>
  <c r="AK50" i="223"/>
  <c r="AK49" i="223" s="1"/>
  <c r="AF58" i="233" s="1"/>
  <c r="AG50" i="223"/>
  <c r="AC50" i="223"/>
  <c r="Y50" i="223"/>
  <c r="U50" i="223"/>
  <c r="Q50" i="223"/>
  <c r="M50" i="223"/>
  <c r="I50" i="223"/>
  <c r="D50" i="223"/>
  <c r="AX50" i="223"/>
  <c r="AR50" i="223"/>
  <c r="AM50" i="223"/>
  <c r="AH50" i="223"/>
  <c r="AB50" i="223"/>
  <c r="W50" i="223"/>
  <c r="R50" i="223"/>
  <c r="L50" i="223"/>
  <c r="AY50" i="223"/>
  <c r="AQ50" i="223"/>
  <c r="AJ50" i="223"/>
  <c r="AD50" i="223"/>
  <c r="V50" i="223"/>
  <c r="O50" i="223"/>
  <c r="H50" i="223"/>
  <c r="AV50" i="223"/>
  <c r="AP50" i="223"/>
  <c r="AI50" i="223"/>
  <c r="AA50" i="223"/>
  <c r="T50" i="223"/>
  <c r="N50" i="223"/>
  <c r="E50" i="223"/>
  <c r="AU50" i="223"/>
  <c r="AN50" i="223"/>
  <c r="AF50" i="223"/>
  <c r="Z50" i="223"/>
  <c r="S50" i="223"/>
  <c r="K50" i="223"/>
  <c r="X50" i="223"/>
  <c r="AZ50" i="223"/>
  <c r="AZ40" i="223"/>
  <c r="AV40" i="223"/>
  <c r="AR40" i="223"/>
  <c r="AN40" i="223"/>
  <c r="AJ40" i="223"/>
  <c r="AF40" i="223"/>
  <c r="AB40" i="223"/>
  <c r="X40" i="223"/>
  <c r="T40" i="223"/>
  <c r="P40" i="223"/>
  <c r="L40" i="223"/>
  <c r="H40" i="223"/>
  <c r="F40" i="223"/>
  <c r="M40" i="223"/>
  <c r="R40" i="223"/>
  <c r="W40" i="223"/>
  <c r="AC40" i="223"/>
  <c r="AH40" i="223"/>
  <c r="AM40" i="223"/>
  <c r="AS40" i="223"/>
  <c r="AX40" i="223"/>
  <c r="AW43" i="223"/>
  <c r="AS43" i="223"/>
  <c r="AO43" i="223"/>
  <c r="AK43" i="223"/>
  <c r="AG43" i="223"/>
  <c r="AC43" i="223"/>
  <c r="Y43" i="223"/>
  <c r="U43" i="223"/>
  <c r="Q43" i="223"/>
  <c r="M43" i="223"/>
  <c r="D43" i="223"/>
  <c r="AX43" i="223"/>
  <c r="AR43" i="223"/>
  <c r="AM43" i="223"/>
  <c r="AH43" i="223"/>
  <c r="AB43" i="223"/>
  <c r="W43" i="223"/>
  <c r="R43" i="223"/>
  <c r="L43" i="223"/>
  <c r="F43" i="223"/>
  <c r="J43" i="223"/>
  <c r="P43" i="223"/>
  <c r="X43" i="223"/>
  <c r="AE43" i="223"/>
  <c r="AL43" i="223"/>
  <c r="AT43" i="223"/>
  <c r="AZ43" i="223"/>
  <c r="AX46" i="223"/>
  <c r="AT46" i="223"/>
  <c r="AP46" i="223"/>
  <c r="AL46" i="223"/>
  <c r="AH46" i="223"/>
  <c r="AD46" i="223"/>
  <c r="Z46" i="223"/>
  <c r="V46" i="223"/>
  <c r="R46" i="223"/>
  <c r="N46" i="223"/>
  <c r="J46" i="223"/>
  <c r="E46" i="223"/>
  <c r="AZ46" i="223"/>
  <c r="AU46" i="223"/>
  <c r="AO46" i="223"/>
  <c r="AJ46" i="223"/>
  <c r="AE46" i="223"/>
  <c r="Y46" i="223"/>
  <c r="T46" i="223"/>
  <c r="O46" i="223"/>
  <c r="I46" i="223"/>
  <c r="H46" i="223"/>
  <c r="P46" i="223"/>
  <c r="W46" i="223"/>
  <c r="AC46" i="223"/>
  <c r="AK46" i="223"/>
  <c r="AR46" i="223"/>
  <c r="AY46" i="223"/>
  <c r="H47" i="223"/>
  <c r="O47" i="223"/>
  <c r="W47" i="223"/>
  <c r="AD47" i="223"/>
  <c r="AJ47" i="223"/>
  <c r="AR47" i="223"/>
  <c r="AY47" i="223"/>
  <c r="AE50" i="223"/>
  <c r="AZ44" i="223"/>
  <c r="AV44" i="223"/>
  <c r="AR44" i="223"/>
  <c r="AN44" i="223"/>
  <c r="AJ44" i="223"/>
  <c r="AF44" i="223"/>
  <c r="AB44" i="223"/>
  <c r="X44" i="223"/>
  <c r="T44" i="223"/>
  <c r="P44" i="223"/>
  <c r="L44" i="223"/>
  <c r="H44" i="223"/>
  <c r="F44" i="223"/>
  <c r="M44" i="223"/>
  <c r="R44" i="223"/>
  <c r="W44" i="223"/>
  <c r="AC44" i="223"/>
  <c r="AH44" i="223"/>
  <c r="AM44" i="223"/>
  <c r="AS44" i="223"/>
  <c r="AX44" i="223"/>
  <c r="F33" i="223"/>
  <c r="K33" i="223"/>
  <c r="O33" i="223"/>
  <c r="S33" i="223"/>
  <c r="W33" i="223"/>
  <c r="AA33" i="223"/>
  <c r="AE33" i="223"/>
  <c r="AI33" i="223"/>
  <c r="AM33" i="223"/>
  <c r="AQ33" i="223"/>
  <c r="AU33" i="223"/>
  <c r="AY33" i="223"/>
  <c r="AZ51" i="223"/>
  <c r="AV51" i="223"/>
  <c r="AR51" i="223"/>
  <c r="AN51" i="223"/>
  <c r="AJ51" i="223"/>
  <c r="AF51" i="223"/>
  <c r="AB51" i="223"/>
  <c r="X51" i="223"/>
  <c r="T51" i="223"/>
  <c r="P51" i="223"/>
  <c r="L51" i="223"/>
  <c r="H51" i="223"/>
  <c r="F51" i="223"/>
  <c r="M51" i="223"/>
  <c r="R51" i="223"/>
  <c r="W51" i="223"/>
  <c r="AC51" i="223"/>
  <c r="AH51" i="223"/>
  <c r="AM51" i="223"/>
  <c r="AS51" i="223"/>
  <c r="AX51" i="223"/>
  <c r="E54" i="223"/>
  <c r="K54" i="223"/>
  <c r="P54" i="223"/>
  <c r="V54" i="223"/>
  <c r="AA54" i="223"/>
  <c r="AF54" i="223"/>
  <c r="AL54" i="223"/>
  <c r="AL53" i="223" s="1"/>
  <c r="AQ54" i="223"/>
  <c r="AV54" i="223"/>
  <c r="F54" i="223"/>
  <c r="F53" i="223" s="1"/>
  <c r="L54" i="223"/>
  <c r="R54" i="223"/>
  <c r="W54" i="223"/>
  <c r="AB54" i="223"/>
  <c r="AH54" i="223"/>
  <c r="AM54" i="223"/>
  <c r="AM53" i="223" s="1"/>
  <c r="AR54" i="223"/>
  <c r="AY54" i="223"/>
  <c r="AX54" i="223"/>
  <c r="AW54" i="223"/>
  <c r="AS54" i="223"/>
  <c r="AO54" i="223"/>
  <c r="AK54" i="223"/>
  <c r="AG54" i="223"/>
  <c r="AC54" i="223"/>
  <c r="Y54" i="223"/>
  <c r="U54" i="223"/>
  <c r="Q54" i="223"/>
  <c r="M54" i="223"/>
  <c r="I54" i="223"/>
  <c r="D54" i="223"/>
  <c r="H54" i="223"/>
  <c r="N54" i="223"/>
  <c r="S54" i="223"/>
  <c r="X54" i="223"/>
  <c r="AD54" i="223"/>
  <c r="AI54" i="223"/>
  <c r="AN54" i="223"/>
  <c r="AT54" i="223"/>
  <c r="AZ54" i="223"/>
  <c r="J54" i="223"/>
  <c r="O54" i="223"/>
  <c r="T54" i="223"/>
  <c r="Z54" i="223"/>
  <c r="Z53" i="223" s="1"/>
  <c r="AE54" i="223"/>
  <c r="AJ54" i="223"/>
  <c r="AP54" i="223"/>
  <c r="AU54" i="223"/>
  <c r="F48" i="223"/>
  <c r="K48" i="223"/>
  <c r="O48" i="223"/>
  <c r="S48" i="223"/>
  <c r="W48" i="223"/>
  <c r="AA48" i="223"/>
  <c r="AE48" i="223"/>
  <c r="AI48" i="223"/>
  <c r="AM48" i="223"/>
  <c r="AQ48" i="223"/>
  <c r="AU48" i="223"/>
  <c r="AY48" i="223"/>
  <c r="F52" i="223"/>
  <c r="K52" i="223"/>
  <c r="O52" i="223"/>
  <c r="S52" i="223"/>
  <c r="W52" i="223"/>
  <c r="AA52" i="223"/>
  <c r="AE52" i="223"/>
  <c r="AI52" i="223"/>
  <c r="AM52" i="223"/>
  <c r="AQ52" i="223"/>
  <c r="AU52" i="223"/>
  <c r="AY52" i="223"/>
  <c r="AW56" i="223"/>
  <c r="AS56" i="223"/>
  <c r="AO56" i="223"/>
  <c r="AK56" i="223"/>
  <c r="AG56" i="223"/>
  <c r="AC56" i="223"/>
  <c r="Y56" i="223"/>
  <c r="U56" i="223"/>
  <c r="Q56" i="223"/>
  <c r="M56" i="223"/>
  <c r="I56" i="223"/>
  <c r="D56" i="223"/>
  <c r="H56" i="223"/>
  <c r="N56" i="223"/>
  <c r="S56" i="223"/>
  <c r="X56" i="223"/>
  <c r="AD56" i="223"/>
  <c r="AI56" i="223"/>
  <c r="AN56" i="223"/>
  <c r="AT56" i="223"/>
  <c r="AY56" i="223"/>
  <c r="AC122" i="229" l="1"/>
  <c r="AC90" i="229"/>
  <c r="AD90" i="229"/>
  <c r="AD122" i="229"/>
  <c r="S122" i="232"/>
  <c r="S90" i="232"/>
  <c r="AF90" i="232"/>
  <c r="AF122" i="232"/>
  <c r="M122" i="233"/>
  <c r="M90" i="233"/>
  <c r="AG23" i="223"/>
  <c r="AB58" i="229" s="1"/>
  <c r="AL37" i="223"/>
  <c r="AG58" i="230" s="1"/>
  <c r="AP53" i="223"/>
  <c r="AI31" i="223"/>
  <c r="AP49" i="223"/>
  <c r="AK58" i="233" s="1"/>
  <c r="I49" i="223"/>
  <c r="D58" i="233" s="1"/>
  <c r="AN27" i="223"/>
  <c r="AD19" i="223"/>
  <c r="Y58" i="228" s="1"/>
  <c r="AV23" i="223"/>
  <c r="AQ58" i="229" s="1"/>
  <c r="V12" i="223"/>
  <c r="BI23" i="223"/>
  <c r="BD58" i="229" s="1"/>
  <c r="BJ23" i="223"/>
  <c r="BE58" i="229" s="1"/>
  <c r="K122" i="230"/>
  <c r="K90" i="230"/>
  <c r="Q122" i="233"/>
  <c r="Q90" i="233"/>
  <c r="AC122" i="230"/>
  <c r="AC90" i="230"/>
  <c r="AI122" i="233"/>
  <c r="AI90" i="233"/>
  <c r="AU122" i="230"/>
  <c r="AU90" i="230"/>
  <c r="F122" i="233"/>
  <c r="F90" i="233"/>
  <c r="AD90" i="230"/>
  <c r="AD122" i="230"/>
  <c r="AJ90" i="232"/>
  <c r="AJ122" i="232"/>
  <c r="Y122" i="230"/>
  <c r="Y90" i="230"/>
  <c r="AQ90" i="233"/>
  <c r="AQ122" i="233"/>
  <c r="AM122" i="229"/>
  <c r="AM90" i="229"/>
  <c r="S122" i="233"/>
  <c r="S90" i="233"/>
  <c r="O90" i="229"/>
  <c r="O122" i="229"/>
  <c r="AS122" i="232"/>
  <c r="AS90" i="232"/>
  <c r="H90" i="229"/>
  <c r="H122" i="229"/>
  <c r="N122" i="232"/>
  <c r="N90" i="232"/>
  <c r="Z122" i="229"/>
  <c r="Z90" i="229"/>
  <c r="AF90" i="233"/>
  <c r="AF122" i="233"/>
  <c r="AR122" i="229"/>
  <c r="AR90" i="229"/>
  <c r="U122" i="232"/>
  <c r="U90" i="232"/>
  <c r="J122" i="230"/>
  <c r="J90" i="230"/>
  <c r="P90" i="232"/>
  <c r="P122" i="232"/>
  <c r="AB122" i="230"/>
  <c r="AB90" i="230"/>
  <c r="AH90" i="232"/>
  <c r="AH122" i="232"/>
  <c r="AT90" i="230"/>
  <c r="AT122" i="230"/>
  <c r="L122" i="232"/>
  <c r="L90" i="232"/>
  <c r="AP90" i="230"/>
  <c r="AP122" i="230"/>
  <c r="M122" i="232"/>
  <c r="M90" i="232"/>
  <c r="BB23" i="223"/>
  <c r="AW58" i="229" s="1"/>
  <c r="E122" i="230"/>
  <c r="E90" i="230"/>
  <c r="K122" i="232"/>
  <c r="K90" i="232"/>
  <c r="W122" i="230"/>
  <c r="W90" i="230"/>
  <c r="AC122" i="233"/>
  <c r="AC90" i="233"/>
  <c r="AO90" i="229"/>
  <c r="AO122" i="229"/>
  <c r="AU122" i="232"/>
  <c r="AU90" i="232"/>
  <c r="R122" i="230"/>
  <c r="R90" i="230"/>
  <c r="AD122" i="232"/>
  <c r="AD90" i="232"/>
  <c r="G122" i="230"/>
  <c r="G90" i="230"/>
  <c r="Y122" i="233"/>
  <c r="Y90" i="233"/>
  <c r="AA122" i="229"/>
  <c r="AA90" i="229"/>
  <c r="AM122" i="233"/>
  <c r="AM90" i="233"/>
  <c r="AK122" i="230"/>
  <c r="AK90" i="230"/>
  <c r="O90" i="232"/>
  <c r="O122" i="232"/>
  <c r="AG122" i="229"/>
  <c r="AG90" i="229"/>
  <c r="H122" i="233"/>
  <c r="H90" i="233"/>
  <c r="T90" i="229"/>
  <c r="T122" i="229"/>
  <c r="Z122" i="233"/>
  <c r="Z90" i="233"/>
  <c r="AL90" i="229"/>
  <c r="AL122" i="229"/>
  <c r="AR90" i="232"/>
  <c r="AR122" i="232"/>
  <c r="D90" i="230"/>
  <c r="D122" i="230"/>
  <c r="J122" i="232"/>
  <c r="J90" i="232"/>
  <c r="V122" i="230"/>
  <c r="V90" i="230"/>
  <c r="AB122" i="232"/>
  <c r="AB90" i="232"/>
  <c r="AN122" i="230"/>
  <c r="AN90" i="230"/>
  <c r="AT122" i="232"/>
  <c r="AT90" i="232"/>
  <c r="X90" i="230"/>
  <c r="X122" i="230"/>
  <c r="AP122" i="233"/>
  <c r="AP90" i="233"/>
  <c r="AE122" i="230"/>
  <c r="AE90" i="230"/>
  <c r="AI90" i="232"/>
  <c r="AI122" i="232"/>
  <c r="AJ90" i="233"/>
  <c r="AJ122" i="233"/>
  <c r="AQ122" i="232"/>
  <c r="AQ90" i="232"/>
  <c r="AS122" i="233"/>
  <c r="AS90" i="233"/>
  <c r="Z122" i="230"/>
  <c r="Z90" i="230"/>
  <c r="AR122" i="230"/>
  <c r="AR90" i="230"/>
  <c r="J122" i="229"/>
  <c r="J90" i="229"/>
  <c r="P122" i="233"/>
  <c r="P90" i="233"/>
  <c r="AB122" i="229"/>
  <c r="AB90" i="229"/>
  <c r="AH122" i="233"/>
  <c r="AH90" i="233"/>
  <c r="AT90" i="229"/>
  <c r="AT122" i="229"/>
  <c r="V45" i="223"/>
  <c r="Q58" i="232" s="1"/>
  <c r="U49" i="223"/>
  <c r="P58" i="233" s="1"/>
  <c r="Y37" i="223"/>
  <c r="T58" i="230" s="1"/>
  <c r="AE19" i="223"/>
  <c r="Z58" i="228" s="1"/>
  <c r="AW19" i="223"/>
  <c r="AR58" i="228" s="1"/>
  <c r="BP23" i="223"/>
  <c r="BK58" i="229" s="1"/>
  <c r="BB53" i="223"/>
  <c r="E122" i="229"/>
  <c r="E90" i="229"/>
  <c r="K122" i="233"/>
  <c r="K90" i="233"/>
  <c r="W90" i="229"/>
  <c r="W122" i="229"/>
  <c r="AC122" i="232"/>
  <c r="AC90" i="232"/>
  <c r="AO122" i="230"/>
  <c r="AO90" i="230"/>
  <c r="AU122" i="233"/>
  <c r="AU90" i="233"/>
  <c r="R122" i="229"/>
  <c r="R90" i="229"/>
  <c r="AD122" i="233"/>
  <c r="AD90" i="233"/>
  <c r="G122" i="229"/>
  <c r="G90" i="229"/>
  <c r="Y122" i="232"/>
  <c r="Y90" i="232"/>
  <c r="AA122" i="230"/>
  <c r="AA90" i="230"/>
  <c r="AM122" i="232"/>
  <c r="AM90" i="232"/>
  <c r="AK122" i="229"/>
  <c r="AK90" i="229"/>
  <c r="O122" i="233"/>
  <c r="O90" i="233"/>
  <c r="AG122" i="230"/>
  <c r="AG90" i="230"/>
  <c r="H90" i="232"/>
  <c r="H122" i="232"/>
  <c r="T90" i="230"/>
  <c r="T122" i="230"/>
  <c r="Z122" i="232"/>
  <c r="Z90" i="232"/>
  <c r="AL90" i="230"/>
  <c r="AL122" i="230"/>
  <c r="AR90" i="233"/>
  <c r="AR122" i="233"/>
  <c r="D90" i="229"/>
  <c r="D122" i="229"/>
  <c r="J122" i="233"/>
  <c r="J90" i="233"/>
  <c r="V122" i="229"/>
  <c r="V90" i="229"/>
  <c r="AB122" i="233"/>
  <c r="AB90" i="233"/>
  <c r="AN122" i="229"/>
  <c r="AN90" i="229"/>
  <c r="AT122" i="233"/>
  <c r="AT90" i="233"/>
  <c r="X90" i="229"/>
  <c r="X122" i="229"/>
  <c r="AP122" i="232"/>
  <c r="AP90" i="232"/>
  <c r="AE122" i="229"/>
  <c r="AE90" i="229"/>
  <c r="Q90" i="232"/>
  <c r="Q122" i="232"/>
  <c r="AU122" i="229"/>
  <c r="AU90" i="229"/>
  <c r="Y122" i="229"/>
  <c r="Y90" i="229"/>
  <c r="O90" i="230"/>
  <c r="O122" i="230"/>
  <c r="H90" i="230"/>
  <c r="H122" i="230"/>
  <c r="U122" i="233"/>
  <c r="U90" i="233"/>
  <c r="AP90" i="229"/>
  <c r="AP122" i="229"/>
  <c r="AE53" i="223"/>
  <c r="E53" i="223"/>
  <c r="AX45" i="223"/>
  <c r="AS58" i="232" s="1"/>
  <c r="V49" i="223"/>
  <c r="Q58" i="233" s="1"/>
  <c r="Y49" i="223"/>
  <c r="T58" i="233" s="1"/>
  <c r="N41" i="223"/>
  <c r="AF27" i="223"/>
  <c r="AA27" i="223"/>
  <c r="U19" i="223"/>
  <c r="P58" i="228" s="1"/>
  <c r="BL23" i="223"/>
  <c r="BG58" i="229" s="1"/>
  <c r="BC23" i="223"/>
  <c r="AX58" i="229" s="1"/>
  <c r="BF45" i="223"/>
  <c r="BA58" i="232" s="1"/>
  <c r="E122" i="232"/>
  <c r="E90" i="232"/>
  <c r="Q122" i="229"/>
  <c r="Q90" i="229"/>
  <c r="W122" i="232"/>
  <c r="W90" i="232"/>
  <c r="AI122" i="230"/>
  <c r="AI90" i="230"/>
  <c r="AO122" i="232"/>
  <c r="AO90" i="232"/>
  <c r="F122" i="230"/>
  <c r="F90" i="230"/>
  <c r="R122" i="233"/>
  <c r="R90" i="233"/>
  <c r="AJ122" i="230"/>
  <c r="AJ90" i="230"/>
  <c r="G122" i="233"/>
  <c r="G90" i="233"/>
  <c r="AQ122" i="230"/>
  <c r="AQ90" i="230"/>
  <c r="AA122" i="232"/>
  <c r="AA90" i="232"/>
  <c r="S90" i="230"/>
  <c r="S122" i="230"/>
  <c r="AK122" i="233"/>
  <c r="AK90" i="233"/>
  <c r="AS90" i="229"/>
  <c r="AS122" i="229"/>
  <c r="AG122" i="232"/>
  <c r="AG90" i="232"/>
  <c r="N90" i="229"/>
  <c r="N122" i="229"/>
  <c r="T122" i="233"/>
  <c r="T90" i="233"/>
  <c r="AF90" i="229"/>
  <c r="AF122" i="229"/>
  <c r="AL122" i="233"/>
  <c r="AL90" i="233"/>
  <c r="U122" i="229"/>
  <c r="U90" i="229"/>
  <c r="D90" i="232"/>
  <c r="D122" i="232"/>
  <c r="P90" i="230"/>
  <c r="P122" i="230"/>
  <c r="V122" i="232"/>
  <c r="V90" i="232"/>
  <c r="AH90" i="230"/>
  <c r="AH122" i="230"/>
  <c r="AN90" i="232"/>
  <c r="AN122" i="232"/>
  <c r="L122" i="230"/>
  <c r="L90" i="230"/>
  <c r="X122" i="233"/>
  <c r="X90" i="233"/>
  <c r="M122" i="230"/>
  <c r="M90" i="230"/>
  <c r="AE122" i="232"/>
  <c r="AE90" i="232"/>
  <c r="K122" i="229"/>
  <c r="K90" i="229"/>
  <c r="F122" i="232"/>
  <c r="F90" i="232"/>
  <c r="AM122" i="230"/>
  <c r="AM90" i="230"/>
  <c r="N122" i="233"/>
  <c r="N90" i="233"/>
  <c r="L122" i="233"/>
  <c r="L90" i="233"/>
  <c r="Q49" i="223"/>
  <c r="L58" i="233" s="1"/>
  <c r="AH23" i="223"/>
  <c r="AC58" i="229" s="1"/>
  <c r="W19" i="223"/>
  <c r="R58" i="228" s="1"/>
  <c r="AB12" i="223"/>
  <c r="AL16" i="223"/>
  <c r="P19" i="223"/>
  <c r="K58" i="228" s="1"/>
  <c r="E122" i="233"/>
  <c r="E90" i="233"/>
  <c r="Q122" i="230"/>
  <c r="Q90" i="230"/>
  <c r="W122" i="233"/>
  <c r="W90" i="233"/>
  <c r="AI122" i="229"/>
  <c r="AI90" i="229"/>
  <c r="AO122" i="233"/>
  <c r="AO90" i="233"/>
  <c r="F122" i="229"/>
  <c r="F90" i="229"/>
  <c r="R122" i="232"/>
  <c r="R90" i="232"/>
  <c r="AJ90" i="229"/>
  <c r="AJ122" i="229"/>
  <c r="G122" i="232"/>
  <c r="G90" i="232"/>
  <c r="AQ122" i="229"/>
  <c r="AQ90" i="229"/>
  <c r="AA122" i="233"/>
  <c r="AA90" i="233"/>
  <c r="S90" i="229"/>
  <c r="S122" i="229"/>
  <c r="AK122" i="232"/>
  <c r="AK90" i="232"/>
  <c r="AS122" i="230"/>
  <c r="AS90" i="230"/>
  <c r="AG122" i="233"/>
  <c r="AG90" i="233"/>
  <c r="N90" i="230"/>
  <c r="N122" i="230"/>
  <c r="T122" i="232"/>
  <c r="T90" i="232"/>
  <c r="AF122" i="230"/>
  <c r="AF90" i="230"/>
  <c r="AL122" i="232"/>
  <c r="AL90" i="232"/>
  <c r="U122" i="230"/>
  <c r="U90" i="230"/>
  <c r="D122" i="233"/>
  <c r="D90" i="233"/>
  <c r="P90" i="229"/>
  <c r="P122" i="229"/>
  <c r="V122" i="233"/>
  <c r="V90" i="233"/>
  <c r="AH122" i="229"/>
  <c r="AH90" i="229"/>
  <c r="AN90" i="233"/>
  <c r="AN122" i="233"/>
  <c r="L122" i="229"/>
  <c r="L90" i="229"/>
  <c r="X122" i="232"/>
  <c r="X90" i="232"/>
  <c r="M122" i="229"/>
  <c r="M90" i="229"/>
  <c r="AE122" i="233"/>
  <c r="AE90" i="233"/>
  <c r="BP19" i="223"/>
  <c r="BK58" i="228" s="1"/>
  <c r="BD53" i="223"/>
  <c r="BD19" i="223"/>
  <c r="AY58" i="228" s="1"/>
  <c r="BN49" i="223"/>
  <c r="BI58" i="233" s="1"/>
  <c r="BK31" i="223"/>
  <c r="BP27" i="223"/>
  <c r="BD27" i="223"/>
  <c r="BH27" i="223"/>
  <c r="BH19" i="223"/>
  <c r="BC58" i="228" s="1"/>
  <c r="BB27" i="223"/>
  <c r="BB19" i="223"/>
  <c r="AW58" i="228" s="1"/>
  <c r="BP31" i="223"/>
  <c r="BD31" i="223"/>
  <c r="BJ27" i="223"/>
  <c r="BJ19" i="223"/>
  <c r="BE58" i="228" s="1"/>
  <c r="BN27" i="223"/>
  <c r="BN19" i="223"/>
  <c r="BI58" i="228" s="1"/>
  <c r="BB31" i="223"/>
  <c r="BG27" i="223"/>
  <c r="BG19" i="223"/>
  <c r="BB58" i="228" s="1"/>
  <c r="E122" i="227"/>
  <c r="E90" i="227"/>
  <c r="Q122" i="227"/>
  <c r="Q90" i="227"/>
  <c r="Y90" i="227"/>
  <c r="Y122" i="227"/>
  <c r="AG90" i="227"/>
  <c r="AG122" i="227"/>
  <c r="AO90" i="90"/>
  <c r="AO122" i="90"/>
  <c r="AS90" i="227"/>
  <c r="AS122" i="227"/>
  <c r="AF122" i="227"/>
  <c r="AF90" i="227"/>
  <c r="AR122" i="228"/>
  <c r="AR90" i="228"/>
  <c r="J122" i="228"/>
  <c r="J90" i="228"/>
  <c r="R122" i="228"/>
  <c r="R90" i="228"/>
  <c r="Z122" i="228"/>
  <c r="Z90" i="228"/>
  <c r="AH90" i="228"/>
  <c r="AH122" i="228"/>
  <c r="AP122" i="227"/>
  <c r="AP90" i="227"/>
  <c r="AT90" i="228"/>
  <c r="AT122" i="228"/>
  <c r="P90" i="228"/>
  <c r="P122" i="228"/>
  <c r="AN90" i="228"/>
  <c r="AN122" i="228"/>
  <c r="K122" i="228"/>
  <c r="K90" i="228"/>
  <c r="S122" i="228"/>
  <c r="S90" i="228"/>
  <c r="AA122" i="228"/>
  <c r="AA90" i="228"/>
  <c r="AI122" i="228"/>
  <c r="AI90" i="228"/>
  <c r="AQ90" i="227"/>
  <c r="AQ122" i="227"/>
  <c r="AU122" i="228"/>
  <c r="AU90" i="228"/>
  <c r="D90" i="227"/>
  <c r="D122" i="227"/>
  <c r="AB90" i="227"/>
  <c r="AB122" i="227"/>
  <c r="E122" i="228"/>
  <c r="E90" i="228"/>
  <c r="Q122" i="228"/>
  <c r="Q90" i="228"/>
  <c r="Y90" i="228"/>
  <c r="Y122" i="228"/>
  <c r="AG122" i="228"/>
  <c r="AG90" i="228"/>
  <c r="AO90" i="227"/>
  <c r="AO122" i="227"/>
  <c r="AS122" i="228"/>
  <c r="AS90" i="228"/>
  <c r="AF122" i="228"/>
  <c r="AF90" i="228"/>
  <c r="F122" i="227"/>
  <c r="F90" i="227"/>
  <c r="N122" i="227"/>
  <c r="N90" i="227"/>
  <c r="V122" i="227"/>
  <c r="V90" i="227"/>
  <c r="AD122" i="227"/>
  <c r="AD90" i="227"/>
  <c r="AL122" i="227"/>
  <c r="AL90" i="227"/>
  <c r="AP90" i="228"/>
  <c r="AP122" i="228"/>
  <c r="H122" i="227"/>
  <c r="H90" i="227"/>
  <c r="X122" i="227"/>
  <c r="X90" i="227"/>
  <c r="G90" i="227"/>
  <c r="G122" i="227"/>
  <c r="O122" i="227"/>
  <c r="O90" i="227"/>
  <c r="W122" i="227"/>
  <c r="W90" i="227"/>
  <c r="AE122" i="227"/>
  <c r="AE90" i="227"/>
  <c r="AM90" i="227"/>
  <c r="AM122" i="227"/>
  <c r="AQ122" i="228"/>
  <c r="AQ90" i="228"/>
  <c r="D122" i="228"/>
  <c r="D90" i="228"/>
  <c r="AB122" i="228"/>
  <c r="AB90" i="228"/>
  <c r="M122" i="227"/>
  <c r="M90" i="227"/>
  <c r="U122" i="227"/>
  <c r="U90" i="227"/>
  <c r="AC122" i="227"/>
  <c r="AC90" i="227"/>
  <c r="AK90" i="227"/>
  <c r="AK122" i="227"/>
  <c r="AO90" i="228"/>
  <c r="AO122" i="228"/>
  <c r="L122" i="227"/>
  <c r="L90" i="227"/>
  <c r="AR90" i="90"/>
  <c r="AR122" i="90"/>
  <c r="F122" i="228"/>
  <c r="F90" i="228"/>
  <c r="N122" i="228"/>
  <c r="N90" i="228"/>
  <c r="V122" i="228"/>
  <c r="V90" i="228"/>
  <c r="AD122" i="228"/>
  <c r="AD90" i="228"/>
  <c r="AL90" i="228"/>
  <c r="AL122" i="228"/>
  <c r="AT90" i="90"/>
  <c r="AT122" i="90"/>
  <c r="H90" i="228"/>
  <c r="H122" i="228"/>
  <c r="X122" i="228"/>
  <c r="X90" i="228"/>
  <c r="G122" i="228"/>
  <c r="G90" i="228"/>
  <c r="O90" i="228"/>
  <c r="O122" i="228"/>
  <c r="W122" i="228"/>
  <c r="W90" i="228"/>
  <c r="AE122" i="228"/>
  <c r="AE90" i="228"/>
  <c r="AM122" i="228"/>
  <c r="AM90" i="228"/>
  <c r="AU90" i="90"/>
  <c r="AU122" i="90"/>
  <c r="T90" i="227"/>
  <c r="T122" i="227"/>
  <c r="AJ122" i="227"/>
  <c r="AJ90" i="227"/>
  <c r="M122" i="228"/>
  <c r="M90" i="228"/>
  <c r="U122" i="228"/>
  <c r="U90" i="228"/>
  <c r="AC122" i="228"/>
  <c r="AC90" i="228"/>
  <c r="AK90" i="228"/>
  <c r="AK122" i="228"/>
  <c r="AS90" i="90"/>
  <c r="AS122" i="90"/>
  <c r="L122" i="228"/>
  <c r="L90" i="228"/>
  <c r="AR90" i="227"/>
  <c r="AR122" i="227"/>
  <c r="J90" i="227"/>
  <c r="J122" i="227"/>
  <c r="R122" i="227"/>
  <c r="R90" i="227"/>
  <c r="Z122" i="227"/>
  <c r="Z90" i="227"/>
  <c r="AH90" i="227"/>
  <c r="AH122" i="227"/>
  <c r="AP90" i="90"/>
  <c r="AP122" i="90"/>
  <c r="AT122" i="227"/>
  <c r="AT90" i="227"/>
  <c r="P122" i="227"/>
  <c r="P90" i="227"/>
  <c r="AN122" i="227"/>
  <c r="AN90" i="227"/>
  <c r="K122" i="227"/>
  <c r="K90" i="227"/>
  <c r="S90" i="227"/>
  <c r="S122" i="227"/>
  <c r="AA122" i="227"/>
  <c r="AA90" i="227"/>
  <c r="AI122" i="227"/>
  <c r="AI90" i="227"/>
  <c r="AQ90" i="90"/>
  <c r="AQ122" i="90"/>
  <c r="AU122" i="227"/>
  <c r="AU90" i="227"/>
  <c r="T90" i="228"/>
  <c r="T122" i="228"/>
  <c r="AJ122" i="228"/>
  <c r="AJ90" i="228"/>
  <c r="BK53" i="223"/>
  <c r="BC53" i="223"/>
  <c r="BJ45" i="223"/>
  <c r="BE58" i="232" s="1"/>
  <c r="BI53" i="223"/>
  <c r="BI49" i="223"/>
  <c r="BD58" i="233" s="1"/>
  <c r="BI45" i="223"/>
  <c r="BD58" i="232" s="1"/>
  <c r="BI41" i="223"/>
  <c r="BI37" i="223"/>
  <c r="BD58" i="230" s="1"/>
  <c r="BP49" i="223"/>
  <c r="BK58" i="233" s="1"/>
  <c r="BP45" i="223"/>
  <c r="BP41" i="223"/>
  <c r="BP37" i="223"/>
  <c r="BK58" i="230" s="1"/>
  <c r="BC49" i="223"/>
  <c r="AX58" i="233" s="1"/>
  <c r="BC45" i="223"/>
  <c r="AX58" i="232" s="1"/>
  <c r="BC41" i="223"/>
  <c r="BC37" i="223"/>
  <c r="AX58" i="230" s="1"/>
  <c r="BH31" i="223"/>
  <c r="BB45" i="223"/>
  <c r="AW58" i="232" s="1"/>
  <c r="BB41" i="223"/>
  <c r="BN37" i="223"/>
  <c r="BI58" i="230" s="1"/>
  <c r="BA31" i="223"/>
  <c r="BA27" i="223"/>
  <c r="BA19" i="223"/>
  <c r="AV58" i="228" s="1"/>
  <c r="BA16" i="223"/>
  <c r="BA12" i="223"/>
  <c r="BA5" i="223"/>
  <c r="BH16" i="223"/>
  <c r="BH12" i="223"/>
  <c r="BH5" i="223"/>
  <c r="BK16" i="223"/>
  <c r="BK12" i="223"/>
  <c r="BK5" i="223"/>
  <c r="BN16" i="223"/>
  <c r="BN12" i="223"/>
  <c r="BN5" i="223"/>
  <c r="BL53" i="223"/>
  <c r="BE53" i="223"/>
  <c r="BE49" i="223"/>
  <c r="AZ58" i="233" s="1"/>
  <c r="BE45" i="223"/>
  <c r="AZ58" i="232" s="1"/>
  <c r="BE41" i="223"/>
  <c r="BE37" i="223"/>
  <c r="AZ58" i="230" s="1"/>
  <c r="BL49" i="223"/>
  <c r="BG58" i="233" s="1"/>
  <c r="BL45" i="223"/>
  <c r="BG58" i="232" s="1"/>
  <c r="BL41" i="223"/>
  <c r="BL37" i="223"/>
  <c r="BG58" i="230" s="1"/>
  <c r="BO49" i="223"/>
  <c r="BJ58" i="233" s="1"/>
  <c r="BO45" i="223"/>
  <c r="BJ58" i="232" s="1"/>
  <c r="BO41" i="223"/>
  <c r="BO37" i="223"/>
  <c r="BJ58" i="230" s="1"/>
  <c r="BC31" i="223"/>
  <c r="BF53" i="223"/>
  <c r="BN41" i="223"/>
  <c r="BJ37" i="223"/>
  <c r="BM31" i="223"/>
  <c r="BM27" i="223"/>
  <c r="BM19" i="223"/>
  <c r="BH58" i="228" s="1"/>
  <c r="BM16" i="223"/>
  <c r="BM12" i="223"/>
  <c r="BM5" i="223"/>
  <c r="BD16" i="223"/>
  <c r="BD12" i="223"/>
  <c r="BD5" i="223"/>
  <c r="BG16" i="223"/>
  <c r="BG12" i="223"/>
  <c r="BG5" i="223"/>
  <c r="BJ16" i="223"/>
  <c r="BJ12" i="223"/>
  <c r="BJ5" i="223"/>
  <c r="BP53" i="223"/>
  <c r="BO53" i="223"/>
  <c r="BN53" i="223"/>
  <c r="BF49" i="223"/>
  <c r="BA58" i="233" s="1"/>
  <c r="BA53" i="223"/>
  <c r="BA49" i="223"/>
  <c r="AV58" i="233" s="1"/>
  <c r="BA45" i="223"/>
  <c r="AV58" i="232" s="1"/>
  <c r="BA41" i="223"/>
  <c r="BA37" i="223"/>
  <c r="AV58" i="230" s="1"/>
  <c r="BF31" i="223"/>
  <c r="BK27" i="223"/>
  <c r="BK19" i="223"/>
  <c r="BF58" i="228" s="1"/>
  <c r="BH49" i="223"/>
  <c r="BC58" i="233" s="1"/>
  <c r="BH45" i="223"/>
  <c r="BC58" i="232" s="1"/>
  <c r="BH41" i="223"/>
  <c r="BH37" i="223"/>
  <c r="BC58" i="230" s="1"/>
  <c r="BO31" i="223"/>
  <c r="BK49" i="223"/>
  <c r="BF58" i="233" s="1"/>
  <c r="BK45" i="223"/>
  <c r="BF58" i="232" s="1"/>
  <c r="BK41" i="223"/>
  <c r="BK37" i="223"/>
  <c r="BF58" i="230" s="1"/>
  <c r="BC27" i="223"/>
  <c r="BC19" i="223"/>
  <c r="AX58" i="228" s="1"/>
  <c r="BJ49" i="223"/>
  <c r="BE58" i="233" s="1"/>
  <c r="BJ41" i="223"/>
  <c r="BF37" i="223"/>
  <c r="BA58" i="230" s="1"/>
  <c r="BL31" i="223"/>
  <c r="BI31" i="223"/>
  <c r="BI27" i="223"/>
  <c r="BI19" i="223"/>
  <c r="BI16" i="223"/>
  <c r="BI12" i="223"/>
  <c r="BI5" i="223"/>
  <c r="BP16" i="223"/>
  <c r="BP12" i="223"/>
  <c r="BP5" i="223"/>
  <c r="BC16" i="223"/>
  <c r="BC12" i="223"/>
  <c r="BC5" i="223"/>
  <c r="BF16" i="223"/>
  <c r="BF12" i="223"/>
  <c r="BF5" i="223"/>
  <c r="BH53" i="223"/>
  <c r="BG53" i="223"/>
  <c r="BM53" i="223"/>
  <c r="BM49" i="223"/>
  <c r="BH58" i="233" s="1"/>
  <c r="BM45" i="223"/>
  <c r="BH58" i="232" s="1"/>
  <c r="BM41" i="223"/>
  <c r="BM37" i="223"/>
  <c r="BH58" i="230" s="1"/>
  <c r="BF27" i="223"/>
  <c r="BF19" i="223"/>
  <c r="BD49" i="223"/>
  <c r="AY58" i="233" s="1"/>
  <c r="BD45" i="223"/>
  <c r="AY58" i="232" s="1"/>
  <c r="BD41" i="223"/>
  <c r="BD37" i="223"/>
  <c r="BJ31" i="223"/>
  <c r="BO27" i="223"/>
  <c r="BO19" i="223"/>
  <c r="BG49" i="223"/>
  <c r="BB58" i="233" s="1"/>
  <c r="BG45" i="223"/>
  <c r="BB58" i="232" s="1"/>
  <c r="BG41" i="223"/>
  <c r="BG37" i="223"/>
  <c r="BN31" i="223"/>
  <c r="BB49" i="223"/>
  <c r="AW58" i="233" s="1"/>
  <c r="BN45" i="223"/>
  <c r="BI58" i="232" s="1"/>
  <c r="BF41" i="223"/>
  <c r="BB37" i="223"/>
  <c r="BG31" i="223"/>
  <c r="BL27" i="223"/>
  <c r="BL19" i="223"/>
  <c r="BE31" i="223"/>
  <c r="BE27" i="223"/>
  <c r="BE19" i="223"/>
  <c r="BE16" i="223"/>
  <c r="BE12" i="223"/>
  <c r="BE5" i="223"/>
  <c r="BL16" i="223"/>
  <c r="BL12" i="223"/>
  <c r="BL5" i="223"/>
  <c r="BO16" i="223"/>
  <c r="BO12" i="223"/>
  <c r="BO5" i="223"/>
  <c r="BB16" i="223"/>
  <c r="BB12" i="223"/>
  <c r="BB5" i="223"/>
  <c r="BB58" i="223" s="1"/>
  <c r="AF90" i="90"/>
  <c r="AF122" i="90"/>
  <c r="AM122" i="90"/>
  <c r="AM90" i="90"/>
  <c r="AL90" i="90"/>
  <c r="AL122" i="90"/>
  <c r="AH90" i="90"/>
  <c r="AH122" i="90"/>
  <c r="AJ90" i="90"/>
  <c r="AJ122" i="90"/>
  <c r="AC90" i="90"/>
  <c r="AC122" i="90"/>
  <c r="AD90" i="90"/>
  <c r="AD122" i="90"/>
  <c r="AN90" i="90"/>
  <c r="AN122" i="90"/>
  <c r="AG90" i="90"/>
  <c r="AG122" i="90"/>
  <c r="AE122" i="90"/>
  <c r="AE90" i="90"/>
  <c r="AK90" i="90"/>
  <c r="AK122" i="90"/>
  <c r="AI122" i="90"/>
  <c r="AI90" i="90"/>
  <c r="AB45" i="223"/>
  <c r="W58" i="232" s="1"/>
  <c r="AB53" i="223"/>
  <c r="T45" i="223"/>
  <c r="O58" i="232" s="1"/>
  <c r="AG49" i="223"/>
  <c r="AB58" i="233" s="1"/>
  <c r="V23" i="223"/>
  <c r="Q58" i="229" s="1"/>
  <c r="F23" i="223"/>
  <c r="L23" i="223"/>
  <c r="G58" i="229" s="1"/>
  <c r="O12" i="223"/>
  <c r="J53" i="223"/>
  <c r="AQ41" i="223"/>
  <c r="S37" i="223"/>
  <c r="N58" i="230" s="1"/>
  <c r="AT23" i="223"/>
  <c r="AO58" i="229" s="1"/>
  <c r="AJ19" i="223"/>
  <c r="AE58" i="228" s="1"/>
  <c r="AZ53" i="223"/>
  <c r="AH53" i="223"/>
  <c r="Y41" i="223"/>
  <c r="AY41" i="223"/>
  <c r="AA41" i="223"/>
  <c r="AD37" i="223"/>
  <c r="Y58" i="230" s="1"/>
  <c r="AO23" i="223"/>
  <c r="AJ58" i="229" s="1"/>
  <c r="AL19" i="223"/>
  <c r="AG58" i="228" s="1"/>
  <c r="AE16" i="223"/>
  <c r="W27" i="223"/>
  <c r="AA12" i="223"/>
  <c r="AU12" i="223"/>
  <c r="AD41" i="223"/>
  <c r="U37" i="223"/>
  <c r="P58" i="230" s="1"/>
  <c r="AC23" i="223"/>
  <c r="X58" i="229" s="1"/>
  <c r="R23" i="223"/>
  <c r="M58" i="229" s="1"/>
  <c r="AY19" i="223"/>
  <c r="AT58" i="228" s="1"/>
  <c r="AQ23" i="223"/>
  <c r="AL58" i="229" s="1"/>
  <c r="I23" i="223"/>
  <c r="D58" i="229" s="1"/>
  <c r="Y23" i="223"/>
  <c r="T58" i="229" s="1"/>
  <c r="AV16" i="223"/>
  <c r="F12" i="223"/>
  <c r="V19" i="223"/>
  <c r="Q58" i="228" s="1"/>
  <c r="AB19" i="223"/>
  <c r="W58" i="228" s="1"/>
  <c r="J16" i="223"/>
  <c r="Z16" i="223"/>
  <c r="W53" i="223"/>
  <c r="K53" i="223"/>
  <c r="N49" i="223"/>
  <c r="I58" i="233" s="1"/>
  <c r="D49" i="223"/>
  <c r="AG31" i="223"/>
  <c r="X23" i="223"/>
  <c r="S58" i="229" s="1"/>
  <c r="E23" i="223"/>
  <c r="J19" i="223"/>
  <c r="E58" i="228" s="1"/>
  <c r="Y16" i="223"/>
  <c r="P12" i="223"/>
  <c r="AF12" i="223"/>
  <c r="E27" i="223"/>
  <c r="AD49" i="223"/>
  <c r="Y58" i="233" s="1"/>
  <c r="AM19" i="223"/>
  <c r="AH58" i="228" s="1"/>
  <c r="P23" i="223"/>
  <c r="K58" i="229" s="1"/>
  <c r="U23" i="223"/>
  <c r="P58" i="229" s="1"/>
  <c r="AS19" i="223"/>
  <c r="AN58" i="228" s="1"/>
  <c r="AQ12" i="223"/>
  <c r="AV19" i="223"/>
  <c r="AQ58" i="228" s="1"/>
  <c r="AU31" i="223"/>
  <c r="AE31" i="223"/>
  <c r="N23" i="223"/>
  <c r="I58" i="229" s="1"/>
  <c r="D12" i="223"/>
  <c r="U12" i="223"/>
  <c r="M19" i="223"/>
  <c r="H58" i="228" s="1"/>
  <c r="AH19" i="223"/>
  <c r="AC58" i="228" s="1"/>
  <c r="AR19" i="223"/>
  <c r="AM58" i="228" s="1"/>
  <c r="E12" i="223"/>
  <c r="AQ31" i="223"/>
  <c r="K31" i="223"/>
  <c r="AF31" i="223"/>
  <c r="AV31" i="223"/>
  <c r="AQ19" i="223"/>
  <c r="AL58" i="228" s="1"/>
  <c r="AL12" i="223"/>
  <c r="AT49" i="223"/>
  <c r="AO58" i="233" s="1"/>
  <c r="AV12" i="223"/>
  <c r="L45" i="223"/>
  <c r="G58" i="232" s="1"/>
  <c r="AI41" i="223"/>
  <c r="E41" i="223"/>
  <c r="V41" i="223"/>
  <c r="S41" i="223"/>
  <c r="AA16" i="223"/>
  <c r="AQ16" i="223"/>
  <c r="O16" i="223"/>
  <c r="P45" i="223"/>
  <c r="K58" i="232" s="1"/>
  <c r="AL45" i="223"/>
  <c r="AG58" i="232" s="1"/>
  <c r="U16" i="223"/>
  <c r="AJ16" i="223"/>
  <c r="E16" i="223"/>
  <c r="V16" i="223"/>
  <c r="AK16" i="223"/>
  <c r="AE27" i="223"/>
  <c r="AZ27" i="223"/>
  <c r="T53" i="223"/>
  <c r="E49" i="223"/>
  <c r="AW49" i="223"/>
  <c r="AR58" i="233" s="1"/>
  <c r="AH45" i="223"/>
  <c r="AC58" i="232" s="1"/>
  <c r="AO49" i="223"/>
  <c r="AJ58" i="233" s="1"/>
  <c r="Z41" i="223"/>
  <c r="AP41" i="223"/>
  <c r="AU53" i="223"/>
  <c r="R53" i="223"/>
  <c r="AA53" i="223"/>
  <c r="Z49" i="223"/>
  <c r="U58" i="233" s="1"/>
  <c r="AU41" i="223"/>
  <c r="K41" i="223"/>
  <c r="AG45" i="223"/>
  <c r="AB58" i="232" s="1"/>
  <c r="K12" i="223"/>
  <c r="Z27" i="223"/>
  <c r="K27" i="223"/>
  <c r="AR23" i="223"/>
  <c r="AM58" i="229" s="1"/>
  <c r="D23" i="223"/>
  <c r="AU23" i="223"/>
  <c r="AP58" i="229" s="1"/>
  <c r="AU19" i="223"/>
  <c r="AP58" i="228" s="1"/>
  <c r="L12" i="223"/>
  <c r="O41" i="223"/>
  <c r="X16" i="223"/>
  <c r="AA31" i="223"/>
  <c r="AN31" i="223"/>
  <c r="J37" i="223"/>
  <c r="E58" i="230" s="1"/>
  <c r="S23" i="223"/>
  <c r="N58" i="229" s="1"/>
  <c r="T23" i="223"/>
  <c r="O58" i="229" s="1"/>
  <c r="AK23" i="223"/>
  <c r="AF58" i="229" s="1"/>
  <c r="Y19" i="223"/>
  <c r="T58" i="228" s="1"/>
  <c r="AT19" i="223"/>
  <c r="AO58" i="228" s="1"/>
  <c r="T12" i="223"/>
  <c r="AJ12" i="223"/>
  <c r="AZ12" i="223"/>
  <c r="AF23" i="223"/>
  <c r="AA58" i="229" s="1"/>
  <c r="K23" i="223"/>
  <c r="F58" i="229" s="1"/>
  <c r="S31" i="223"/>
  <c r="AI19" i="223"/>
  <c r="AD58" i="228" s="1"/>
  <c r="AZ23" i="223"/>
  <c r="AU58" i="229" s="1"/>
  <c r="P16" i="223"/>
  <c r="AG19" i="223"/>
  <c r="AB58" i="228" s="1"/>
  <c r="AF19" i="223"/>
  <c r="AA58" i="228" s="1"/>
  <c r="O23" i="223"/>
  <c r="J58" i="229" s="1"/>
  <c r="AJ23" i="223"/>
  <c r="AE58" i="229" s="1"/>
  <c r="Q23" i="223"/>
  <c r="L58" i="229" s="1"/>
  <c r="AW23" i="223"/>
  <c r="AR58" i="229" s="1"/>
  <c r="AF16" i="223"/>
  <c r="AC19" i="223"/>
  <c r="X58" i="228" s="1"/>
  <c r="AU16" i="223"/>
  <c r="H19" i="223"/>
  <c r="C58" i="228" s="1"/>
  <c r="R27" i="223"/>
  <c r="AB23" i="223"/>
  <c r="W58" i="229" s="1"/>
  <c r="AC16" i="223"/>
  <c r="AT45" i="223"/>
  <c r="AO58" i="232" s="1"/>
  <c r="C58" i="4"/>
  <c r="AD16" i="223"/>
  <c r="Y45" i="223"/>
  <c r="T58" i="232" s="1"/>
  <c r="AX31" i="223"/>
  <c r="X31" i="223"/>
  <c r="Y27" i="223"/>
  <c r="Z23" i="223"/>
  <c r="U58" i="229" s="1"/>
  <c r="AO16" i="223"/>
  <c r="H23" i="223"/>
  <c r="C58" i="229" s="1"/>
  <c r="I16" i="223"/>
  <c r="AA37" i="223"/>
  <c r="V58" i="230" s="1"/>
  <c r="AL23" i="223"/>
  <c r="AG58" i="229" s="1"/>
  <c r="AA23" i="223"/>
  <c r="V58" i="229" s="1"/>
  <c r="Y5" i="223"/>
  <c r="D37" i="223"/>
  <c r="AT16" i="223"/>
  <c r="AR12" i="223"/>
  <c r="N31" i="223"/>
  <c r="AJ53" i="223"/>
  <c r="AY16" i="223"/>
  <c r="H16" i="223"/>
  <c r="V31" i="223"/>
  <c r="F19" i="223"/>
  <c r="AX53" i="223"/>
  <c r="AR53" i="223"/>
  <c r="I45" i="223"/>
  <c r="D58" i="232" s="1"/>
  <c r="D31" i="223"/>
  <c r="AG37" i="223"/>
  <c r="AB58" i="230" s="1"/>
  <c r="E31" i="223"/>
  <c r="AK12" i="223"/>
  <c r="I5" i="223"/>
  <c r="AS16" i="223"/>
  <c r="AY31" i="223"/>
  <c r="R45" i="223"/>
  <c r="M58" i="232" s="1"/>
  <c r="R31" i="223"/>
  <c r="L31" i="223"/>
  <c r="AB31" i="223"/>
  <c r="AF5" i="223"/>
  <c r="L53" i="223"/>
  <c r="O31" i="223"/>
  <c r="AO45" i="223"/>
  <c r="AJ58" i="232" s="1"/>
  <c r="E45" i="223"/>
  <c r="AH31" i="223"/>
  <c r="AY23" i="223"/>
  <c r="AT58" i="229" s="1"/>
  <c r="AX23" i="223"/>
  <c r="AS58" i="229" s="1"/>
  <c r="AE23" i="223"/>
  <c r="Z58" i="229" s="1"/>
  <c r="AI16" i="223"/>
  <c r="M16" i="223"/>
  <c r="N16" i="223"/>
  <c r="M23" i="223"/>
  <c r="H58" i="229" s="1"/>
  <c r="AD23" i="223"/>
  <c r="Y58" i="229" s="1"/>
  <c r="W12" i="223"/>
  <c r="P5" i="223"/>
  <c r="AN16" i="223"/>
  <c r="S16" i="223"/>
  <c r="O53" i="223"/>
  <c r="J45" i="223"/>
  <c r="E58" i="232" s="1"/>
  <c r="AP45" i="223"/>
  <c r="AK58" i="232" s="1"/>
  <c r="AS23" i="223"/>
  <c r="AN58" i="229" s="1"/>
  <c r="O19" i="223"/>
  <c r="J58" i="228" s="1"/>
  <c r="AV5" i="223"/>
  <c r="AC45" i="223"/>
  <c r="X58" i="232" s="1"/>
  <c r="AZ45" i="223"/>
  <c r="AU58" i="232" s="1"/>
  <c r="N45" i="223"/>
  <c r="I58" i="232" s="1"/>
  <c r="J23" i="223"/>
  <c r="E58" i="229" s="1"/>
  <c r="AU37" i="223"/>
  <c r="AP58" i="230" s="1"/>
  <c r="D16" i="223"/>
  <c r="AT31" i="223"/>
  <c r="AO5" i="223"/>
  <c r="AG12" i="223"/>
  <c r="AI45" i="223"/>
  <c r="AD58" i="232" s="1"/>
  <c r="AM45" i="223"/>
  <c r="AH58" i="232" s="1"/>
  <c r="AQ45" i="223"/>
  <c r="AL58" i="232" s="1"/>
  <c r="H37" i="223"/>
  <c r="C58" i="230" s="1"/>
  <c r="AC37" i="223"/>
  <c r="X58" i="230" s="1"/>
  <c r="I31" i="223"/>
  <c r="AD31" i="223"/>
  <c r="F45" i="223"/>
  <c r="S45" i="223"/>
  <c r="N58" i="232" s="1"/>
  <c r="AA45" i="223"/>
  <c r="V58" i="232" s="1"/>
  <c r="U31" i="223"/>
  <c r="AK31" i="223"/>
  <c r="I12" i="223"/>
  <c r="Y12" i="223"/>
  <c r="AO12" i="223"/>
  <c r="F41" i="223"/>
  <c r="X45" i="223"/>
  <c r="S58" i="232" s="1"/>
  <c r="K45" i="223"/>
  <c r="F58" i="232" s="1"/>
  <c r="AF45" i="223"/>
  <c r="AA58" i="232" s="1"/>
  <c r="M45" i="223"/>
  <c r="H58" i="232" s="1"/>
  <c r="AS45" i="223"/>
  <c r="AN58" i="232" s="1"/>
  <c r="AM37" i="223"/>
  <c r="AH58" i="230" s="1"/>
  <c r="AW31" i="223"/>
  <c r="Q31" i="223"/>
  <c r="AL31" i="223"/>
  <c r="Q45" i="223"/>
  <c r="L58" i="232" s="1"/>
  <c r="AO31" i="223"/>
  <c r="Y31" i="223"/>
  <c r="J31" i="223"/>
  <c r="AI53" i="223"/>
  <c r="N53" i="223"/>
  <c r="M53" i="223"/>
  <c r="AC53" i="223"/>
  <c r="AS53" i="223"/>
  <c r="AQ53" i="223"/>
  <c r="V53" i="223"/>
  <c r="AE45" i="223"/>
  <c r="Z58" i="232" s="1"/>
  <c r="AD45" i="223"/>
  <c r="Y58" i="232" s="1"/>
  <c r="X49" i="223"/>
  <c r="S58" i="233" s="1"/>
  <c r="AF49" i="223"/>
  <c r="AA58" i="233" s="1"/>
  <c r="AI49" i="223"/>
  <c r="AD58" i="233" s="1"/>
  <c r="H49" i="223"/>
  <c r="C58" i="233" s="1"/>
  <c r="AJ49" i="223"/>
  <c r="AE58" i="233" s="1"/>
  <c r="F49" i="223"/>
  <c r="AB49" i="223"/>
  <c r="W58" i="233" s="1"/>
  <c r="AX49" i="223"/>
  <c r="AS58" i="233" s="1"/>
  <c r="M49" i="223"/>
  <c r="H58" i="233" s="1"/>
  <c r="AC49" i="223"/>
  <c r="X58" i="233" s="1"/>
  <c r="AS49" i="223"/>
  <c r="AN58" i="233" s="1"/>
  <c r="U45" i="223"/>
  <c r="P58" i="232" s="1"/>
  <c r="W41" i="223"/>
  <c r="AW41" i="223"/>
  <c r="L41" i="223"/>
  <c r="H41" i="223"/>
  <c r="AE41" i="223"/>
  <c r="AF41" i="223"/>
  <c r="AT41" i="223"/>
  <c r="AS37" i="223"/>
  <c r="AN58" i="230" s="1"/>
  <c r="M37" i="223"/>
  <c r="H58" i="230" s="1"/>
  <c r="AS31" i="223"/>
  <c r="W31" i="223"/>
  <c r="H31" i="223"/>
  <c r="AR37" i="223"/>
  <c r="AM58" i="230" s="1"/>
  <c r="K37" i="223"/>
  <c r="F58" i="230" s="1"/>
  <c r="AN37" i="223"/>
  <c r="AI58" i="230" s="1"/>
  <c r="I37" i="223"/>
  <c r="D58" i="230" s="1"/>
  <c r="W37" i="223"/>
  <c r="R58" i="230" s="1"/>
  <c r="AW37" i="223"/>
  <c r="AR58" i="230" s="1"/>
  <c r="AQ37" i="223"/>
  <c r="AL58" i="230" s="1"/>
  <c r="E37" i="223"/>
  <c r="V37" i="223"/>
  <c r="Q58" i="230" s="1"/>
  <c r="AI27" i="223"/>
  <c r="D27" i="223"/>
  <c r="AW12" i="223"/>
  <c r="AQ5" i="223"/>
  <c r="V5" i="223"/>
  <c r="N5" i="223"/>
  <c r="Q5" i="223"/>
  <c r="AG5" i="223"/>
  <c r="AW5" i="223"/>
  <c r="AK27" i="223"/>
  <c r="I27" i="223"/>
  <c r="AR27" i="223"/>
  <c r="AP27" i="223"/>
  <c r="AQ27" i="223"/>
  <c r="O27" i="223"/>
  <c r="AG16" i="223"/>
  <c r="L16" i="223"/>
  <c r="AI12" i="223"/>
  <c r="M12" i="223"/>
  <c r="N12" i="223"/>
  <c r="AD12" i="223"/>
  <c r="AT12" i="223"/>
  <c r="AX5" i="223"/>
  <c r="AB5" i="223"/>
  <c r="F5" i="223"/>
  <c r="AP5" i="223"/>
  <c r="T5" i="223"/>
  <c r="AN5" i="223"/>
  <c r="AD53" i="223"/>
  <c r="H53" i="223"/>
  <c r="Q53" i="223"/>
  <c r="AG53" i="223"/>
  <c r="AW53" i="223"/>
  <c r="P53" i="223"/>
  <c r="AE49" i="223"/>
  <c r="Z58" i="233" s="1"/>
  <c r="AY45" i="223"/>
  <c r="AT58" i="232" s="1"/>
  <c r="W45" i="223"/>
  <c r="R58" i="232" s="1"/>
  <c r="O45" i="223"/>
  <c r="J58" i="232" s="1"/>
  <c r="AJ45" i="223"/>
  <c r="AE58" i="232" s="1"/>
  <c r="K49" i="223"/>
  <c r="F58" i="233" s="1"/>
  <c r="AN49" i="223"/>
  <c r="AI58" i="233" s="1"/>
  <c r="O49" i="223"/>
  <c r="J58" i="233" s="1"/>
  <c r="AQ49" i="223"/>
  <c r="AL58" i="233" s="1"/>
  <c r="L49" i="223"/>
  <c r="G58" i="233" s="1"/>
  <c r="AH49" i="223"/>
  <c r="AC58" i="233" s="1"/>
  <c r="AV45" i="223"/>
  <c r="AQ58" i="232" s="1"/>
  <c r="M41" i="223"/>
  <c r="AN41" i="223"/>
  <c r="AJ41" i="223"/>
  <c r="I41" i="223"/>
  <c r="AM41" i="223"/>
  <c r="P41" i="223"/>
  <c r="AK41" i="223"/>
  <c r="R41" i="223"/>
  <c r="AH41" i="223"/>
  <c r="AX41" i="223"/>
  <c r="AJ37" i="223"/>
  <c r="AE58" i="230" s="1"/>
  <c r="AM31" i="223"/>
  <c r="AR31" i="223"/>
  <c r="AE37" i="223"/>
  <c r="Z58" i="230" s="1"/>
  <c r="F37" i="223"/>
  <c r="AB37" i="223"/>
  <c r="W58" i="230" s="1"/>
  <c r="AV37" i="223"/>
  <c r="AQ58" i="230" s="1"/>
  <c r="Z37" i="223"/>
  <c r="U58" i="230" s="1"/>
  <c r="AP37" i="223"/>
  <c r="AK58" i="230" s="1"/>
  <c r="AL5" i="223"/>
  <c r="AT5" i="223"/>
  <c r="D5" i="223"/>
  <c r="U5" i="223"/>
  <c r="AK5" i="223"/>
  <c r="F27" i="223"/>
  <c r="AB27" i="223"/>
  <c r="AW27" i="223"/>
  <c r="N27" i="223"/>
  <c r="AD27" i="223"/>
  <c r="AT27" i="223"/>
  <c r="AJ27" i="223"/>
  <c r="H27" i="223"/>
  <c r="AW16" i="223"/>
  <c r="AB16" i="223"/>
  <c r="F16" i="223"/>
  <c r="AY12" i="223"/>
  <c r="AC12" i="223"/>
  <c r="H12" i="223"/>
  <c r="R12" i="223"/>
  <c r="AH12" i="223"/>
  <c r="AX12" i="223"/>
  <c r="AR5" i="223"/>
  <c r="W5" i="223"/>
  <c r="AJ5" i="223"/>
  <c r="J5" i="223"/>
  <c r="AD5" i="223"/>
  <c r="AT53" i="223"/>
  <c r="X53" i="223"/>
  <c r="D53" i="223"/>
  <c r="U53" i="223"/>
  <c r="AK53" i="223"/>
  <c r="AY53" i="223"/>
  <c r="AF53" i="223"/>
  <c r="AR45" i="223"/>
  <c r="AM58" i="232" s="1"/>
  <c r="S49" i="223"/>
  <c r="N58" i="233" s="1"/>
  <c r="AU49" i="223"/>
  <c r="AP58" i="233" s="1"/>
  <c r="T49" i="223"/>
  <c r="O58" i="233" s="1"/>
  <c r="AV49" i="223"/>
  <c r="AQ58" i="233" s="1"/>
  <c r="AY49" i="223"/>
  <c r="AT58" i="233" s="1"/>
  <c r="R49" i="223"/>
  <c r="M58" i="233" s="1"/>
  <c r="AM49" i="223"/>
  <c r="AH58" i="233" s="1"/>
  <c r="P49" i="223"/>
  <c r="K58" i="233" s="1"/>
  <c r="AO41" i="223"/>
  <c r="D41" i="223"/>
  <c r="AC41" i="223"/>
  <c r="AB41" i="223"/>
  <c r="Q41" i="223"/>
  <c r="AS41" i="223"/>
  <c r="U41" i="223"/>
  <c r="AL41" i="223"/>
  <c r="M31" i="223"/>
  <c r="P31" i="223"/>
  <c r="X37" i="223"/>
  <c r="S58" i="230" s="1"/>
  <c r="L37" i="223"/>
  <c r="G58" i="230" s="1"/>
  <c r="AI37" i="223"/>
  <c r="AD58" i="230" s="1"/>
  <c r="AF37" i="223"/>
  <c r="AA58" i="230" s="1"/>
  <c r="N37" i="223"/>
  <c r="I58" i="230" s="1"/>
  <c r="AT37" i="223"/>
  <c r="AO58" i="230" s="1"/>
  <c r="AV27" i="223"/>
  <c r="T27" i="223"/>
  <c r="Q12" i="223"/>
  <c r="K5" i="223"/>
  <c r="O5" i="223"/>
  <c r="AI5" i="223"/>
  <c r="X27" i="223"/>
  <c r="L27" i="223"/>
  <c r="AG27" i="223"/>
  <c r="AH27" i="223"/>
  <c r="AX27" i="223"/>
  <c r="R16" i="223"/>
  <c r="AH16" i="223"/>
  <c r="AX16" i="223"/>
  <c r="AC27" i="223"/>
  <c r="AR16" i="223"/>
  <c r="W16" i="223"/>
  <c r="AS12" i="223"/>
  <c r="X12" i="223"/>
  <c r="AM5" i="223"/>
  <c r="R5" i="223"/>
  <c r="AZ5" i="223"/>
  <c r="AE5" i="223"/>
  <c r="S5" i="223"/>
  <c r="AN53" i="223"/>
  <c r="S53" i="223"/>
  <c r="I53" i="223"/>
  <c r="Y53" i="223"/>
  <c r="AO53" i="223"/>
  <c r="AV53" i="223"/>
  <c r="AK45" i="223"/>
  <c r="AF58" i="232" s="1"/>
  <c r="H45" i="223"/>
  <c r="C58" i="232" s="1"/>
  <c r="AU45" i="223"/>
  <c r="AP58" i="232" s="1"/>
  <c r="Z45" i="223"/>
  <c r="U58" i="232" s="1"/>
  <c r="AR41" i="223"/>
  <c r="AZ49" i="223"/>
  <c r="AU58" i="233" s="1"/>
  <c r="AA49" i="223"/>
  <c r="V58" i="233" s="1"/>
  <c r="W49" i="223"/>
  <c r="R58" i="233" s="1"/>
  <c r="AR49" i="223"/>
  <c r="AM58" i="233" s="1"/>
  <c r="AW45" i="223"/>
  <c r="AR58" i="232" s="1"/>
  <c r="AG41" i="223"/>
  <c r="T41" i="223"/>
  <c r="X41" i="223"/>
  <c r="AZ41" i="223"/>
  <c r="AV41" i="223"/>
  <c r="J41" i="223"/>
  <c r="T37" i="223"/>
  <c r="O58" i="230" s="1"/>
  <c r="AC31" i="223"/>
  <c r="F31" i="223"/>
  <c r="T31" i="223"/>
  <c r="AJ31" i="223"/>
  <c r="AZ31" i="223"/>
  <c r="AZ37" i="223"/>
  <c r="AU58" i="230" s="1"/>
  <c r="AY37" i="223"/>
  <c r="AT58" i="230" s="1"/>
  <c r="P37" i="223"/>
  <c r="K58" i="230" s="1"/>
  <c r="Q37" i="223"/>
  <c r="L58" i="230" s="1"/>
  <c r="AO37" i="223"/>
  <c r="AJ58" i="230" s="1"/>
  <c r="AK37" i="223"/>
  <c r="AF58" i="230" s="1"/>
  <c r="R37" i="223"/>
  <c r="M58" i="230" s="1"/>
  <c r="AH37" i="223"/>
  <c r="AC58" i="230" s="1"/>
  <c r="AX37" i="223"/>
  <c r="AS58" i="230" s="1"/>
  <c r="Z31" i="223"/>
  <c r="AP31" i="223"/>
  <c r="AO27" i="223"/>
  <c r="M27" i="223"/>
  <c r="AA5" i="223"/>
  <c r="E5" i="223"/>
  <c r="X5" i="223"/>
  <c r="M5" i="223"/>
  <c r="AC5" i="223"/>
  <c r="AS5" i="223"/>
  <c r="AS27" i="223"/>
  <c r="P27" i="223"/>
  <c r="Q27" i="223"/>
  <c r="AM27" i="223"/>
  <c r="V27" i="223"/>
  <c r="AL27" i="223"/>
  <c r="AY27" i="223"/>
  <c r="U27" i="223"/>
  <c r="AM16" i="223"/>
  <c r="Q16" i="223"/>
  <c r="AN12" i="223"/>
  <c r="S12" i="223"/>
  <c r="J12" i="223"/>
  <c r="Z12" i="223"/>
  <c r="AP12" i="223"/>
  <c r="AH5" i="223"/>
  <c r="L5" i="223"/>
  <c r="AU5" i="223"/>
  <c r="Z5" i="223"/>
  <c r="AY5" i="223"/>
  <c r="H5" i="223"/>
  <c r="P60" i="223" l="1"/>
  <c r="BC58" i="223"/>
  <c r="BA61" i="223"/>
  <c r="AV58" i="227" s="1"/>
  <c r="BC61" i="223"/>
  <c r="AX58" i="227" s="1"/>
  <c r="BC62" i="223"/>
  <c r="AX58" i="90"/>
  <c r="BE58" i="223"/>
  <c r="AZ58" i="90" s="1"/>
  <c r="BB61" i="223"/>
  <c r="AW58" i="227" s="1"/>
  <c r="AW58" i="230"/>
  <c r="BN61" i="223"/>
  <c r="BI58" i="227" s="1"/>
  <c r="BD58" i="223"/>
  <c r="AY58" i="90" s="1"/>
  <c r="AY58" i="230"/>
  <c r="BF61" i="223"/>
  <c r="BA58" i="227" s="1"/>
  <c r="BA58" i="228"/>
  <c r="BF60" i="223"/>
  <c r="BI61" i="223"/>
  <c r="BD58" i="227" s="1"/>
  <c r="BD58" i="228"/>
  <c r="BD60" i="223"/>
  <c r="BK58" i="223"/>
  <c r="BF58" i="90" s="1"/>
  <c r="BA60" i="223"/>
  <c r="BP61" i="223"/>
  <c r="BK58" i="227" s="1"/>
  <c r="BK58" i="232"/>
  <c r="BO60" i="223"/>
  <c r="BL61" i="223"/>
  <c r="BG58" i="227" s="1"/>
  <c r="BG58" i="228"/>
  <c r="BG61" i="223"/>
  <c r="BB58" i="227" s="1"/>
  <c r="BB58" i="230"/>
  <c r="BO61" i="223"/>
  <c r="BJ58" i="227" s="1"/>
  <c r="BJ58" i="228"/>
  <c r="BG58" i="223"/>
  <c r="BG62" i="223" s="1"/>
  <c r="BJ61" i="223"/>
  <c r="BE58" i="227" s="1"/>
  <c r="BE58" i="230"/>
  <c r="BH60" i="223"/>
  <c r="BE61" i="223"/>
  <c r="AZ58" i="227" s="1"/>
  <c r="AZ58" i="228"/>
  <c r="BP58" i="223"/>
  <c r="BK58" i="90" s="1"/>
  <c r="BH61" i="223"/>
  <c r="BC58" i="227" s="1"/>
  <c r="BK61" i="223"/>
  <c r="BF58" i="227" s="1"/>
  <c r="BM61" i="223"/>
  <c r="BH58" i="227" s="1"/>
  <c r="BP62" i="223"/>
  <c r="BE62" i="223"/>
  <c r="BB62" i="223"/>
  <c r="AW58" i="90"/>
  <c r="BE60" i="223"/>
  <c r="BD61" i="223"/>
  <c r="AY58" i="227" s="1"/>
  <c r="BA58" i="223"/>
  <c r="BP60" i="223"/>
  <c r="BJ60" i="223"/>
  <c r="BJ58" i="223"/>
  <c r="BK60" i="223"/>
  <c r="BO58" i="223"/>
  <c r="BL60" i="223"/>
  <c r="BC60" i="223"/>
  <c r="BH58" i="223"/>
  <c r="BM60" i="223"/>
  <c r="BN60" i="223"/>
  <c r="BL58" i="223"/>
  <c r="BM58" i="223"/>
  <c r="BB60" i="223"/>
  <c r="BI60" i="223"/>
  <c r="BF58" i="223"/>
  <c r="BG60" i="223"/>
  <c r="BI58" i="223"/>
  <c r="BN58" i="223"/>
  <c r="D60" i="223"/>
  <c r="AV60" i="223"/>
  <c r="AF60" i="223"/>
  <c r="Y61" i="223"/>
  <c r="T58" i="227" s="1"/>
  <c r="Y60" i="223"/>
  <c r="D61" i="223"/>
  <c r="H58" i="223"/>
  <c r="C58" i="90" s="1"/>
  <c r="D58" i="223"/>
  <c r="D62" i="223" s="1"/>
  <c r="AO60" i="223"/>
  <c r="E61" i="223"/>
  <c r="V61" i="223"/>
  <c r="Q58" i="227" s="1"/>
  <c r="I60" i="223"/>
  <c r="AL61" i="223"/>
  <c r="AG58" i="227" s="1"/>
  <c r="AA61" i="223"/>
  <c r="V58" i="227" s="1"/>
  <c r="AV58" i="223"/>
  <c r="AQ58" i="90" s="1"/>
  <c r="AK61" i="223"/>
  <c r="AF58" i="227" s="1"/>
  <c r="I58" i="223"/>
  <c r="Q61" i="223"/>
  <c r="L58" i="227" s="1"/>
  <c r="AS61" i="223"/>
  <c r="AN58" i="227" s="1"/>
  <c r="AO61" i="223"/>
  <c r="AJ58" i="227" s="1"/>
  <c r="L61" i="223"/>
  <c r="G58" i="227" s="1"/>
  <c r="AF58" i="223"/>
  <c r="J61" i="223"/>
  <c r="E58" i="227" s="1"/>
  <c r="AC61" i="223"/>
  <c r="X58" i="227" s="1"/>
  <c r="N61" i="223"/>
  <c r="I58" i="227" s="1"/>
  <c r="O61" i="223"/>
  <c r="J58" i="227" s="1"/>
  <c r="W61" i="223"/>
  <c r="R58" i="227" s="1"/>
  <c r="K61" i="223"/>
  <c r="F58" i="227" s="1"/>
  <c r="AM61" i="223"/>
  <c r="AH58" i="227" s="1"/>
  <c r="AQ61" i="223"/>
  <c r="AL58" i="227" s="1"/>
  <c r="I61" i="223"/>
  <c r="D58" i="227" s="1"/>
  <c r="AR61" i="223"/>
  <c r="AM58" i="227" s="1"/>
  <c r="Y58" i="223"/>
  <c r="AH61" i="223"/>
  <c r="AC58" i="227" s="1"/>
  <c r="AD61" i="223"/>
  <c r="Y58" i="227" s="1"/>
  <c r="F61" i="223"/>
  <c r="AF61" i="223"/>
  <c r="AA58" i="227" s="1"/>
  <c r="AY61" i="223"/>
  <c r="AT58" i="227" s="1"/>
  <c r="AN61" i="223"/>
  <c r="AI58" i="227" s="1"/>
  <c r="H61" i="223"/>
  <c r="C58" i="227" s="1"/>
  <c r="AW61" i="223"/>
  <c r="AR58" i="227" s="1"/>
  <c r="T61" i="223"/>
  <c r="O58" i="227" s="1"/>
  <c r="AP61" i="223"/>
  <c r="AK58" i="227" s="1"/>
  <c r="U61" i="223"/>
  <c r="P58" i="227" s="1"/>
  <c r="AG61" i="223"/>
  <c r="AB58" i="227" s="1"/>
  <c r="P61" i="223"/>
  <c r="K58" i="227" s="1"/>
  <c r="AI61" i="223"/>
  <c r="AD58" i="227" s="1"/>
  <c r="AJ61" i="223"/>
  <c r="AE58" i="227" s="1"/>
  <c r="Z61" i="223"/>
  <c r="U58" i="227" s="1"/>
  <c r="M61" i="223"/>
  <c r="H58" i="227" s="1"/>
  <c r="R61" i="223"/>
  <c r="M58" i="227" s="1"/>
  <c r="AZ61" i="223"/>
  <c r="AU58" i="227" s="1"/>
  <c r="AU61" i="223"/>
  <c r="AP58" i="227" s="1"/>
  <c r="AX61" i="223"/>
  <c r="AS58" i="227" s="1"/>
  <c r="X61" i="223"/>
  <c r="S58" i="227" s="1"/>
  <c r="AV61" i="223"/>
  <c r="AQ58" i="227" s="1"/>
  <c r="S61" i="223"/>
  <c r="N58" i="227" s="1"/>
  <c r="AT61" i="223"/>
  <c r="AO58" i="227" s="1"/>
  <c r="AB61" i="223"/>
  <c r="W58" i="227" s="1"/>
  <c r="AE61" i="223"/>
  <c r="Z58" i="227" s="1"/>
  <c r="AH60" i="223"/>
  <c r="AH58" i="223"/>
  <c r="Z60" i="223"/>
  <c r="Z58" i="223"/>
  <c r="AM58" i="223"/>
  <c r="AM60" i="223"/>
  <c r="AO58" i="223"/>
  <c r="U58" i="223"/>
  <c r="U60" i="223"/>
  <c r="AU58" i="223"/>
  <c r="AP58" i="90" s="1"/>
  <c r="AU60" i="223"/>
  <c r="E60" i="223"/>
  <c r="E58" i="223"/>
  <c r="E62" i="223" s="1"/>
  <c r="AE60" i="223"/>
  <c r="AE58" i="223"/>
  <c r="AI58" i="223"/>
  <c r="AI60" i="223"/>
  <c r="J60" i="223"/>
  <c r="J58" i="223"/>
  <c r="AR58" i="223"/>
  <c r="AM58" i="90" s="1"/>
  <c r="AR60" i="223"/>
  <c r="P58" i="223"/>
  <c r="AP60" i="223"/>
  <c r="AP58" i="223"/>
  <c r="AK58" i="90" s="1"/>
  <c r="Q58" i="223"/>
  <c r="Q60" i="223"/>
  <c r="H60" i="223"/>
  <c r="L58" i="223"/>
  <c r="L60" i="223"/>
  <c r="M58" i="223"/>
  <c r="M60" i="223"/>
  <c r="AA60" i="223"/>
  <c r="AA58" i="223"/>
  <c r="AZ60" i="223"/>
  <c r="AZ58" i="223"/>
  <c r="AU58" i="90" s="1"/>
  <c r="O58" i="223"/>
  <c r="O60" i="223"/>
  <c r="AJ58" i="223"/>
  <c r="AJ60" i="223"/>
  <c r="AT60" i="223"/>
  <c r="AT58" i="223"/>
  <c r="AO58" i="90" s="1"/>
  <c r="F58" i="223"/>
  <c r="F62" i="223" s="1"/>
  <c r="F60" i="223"/>
  <c r="N60" i="223"/>
  <c r="N58" i="223"/>
  <c r="AY58" i="223"/>
  <c r="AT58" i="90" s="1"/>
  <c r="AY60" i="223"/>
  <c r="S58" i="223"/>
  <c r="S60" i="223"/>
  <c r="R60" i="223"/>
  <c r="R58" i="223"/>
  <c r="K60" i="223"/>
  <c r="K58" i="223"/>
  <c r="AK58" i="223"/>
  <c r="AK60" i="223"/>
  <c r="AL60" i="223"/>
  <c r="AL58" i="223"/>
  <c r="AN58" i="223"/>
  <c r="AN60" i="223"/>
  <c r="AB58" i="223"/>
  <c r="AB60" i="223"/>
  <c r="AW58" i="223"/>
  <c r="AR58" i="90" s="1"/>
  <c r="AW60" i="223"/>
  <c r="V60" i="223"/>
  <c r="V58" i="223"/>
  <c r="X60" i="223"/>
  <c r="X58" i="223"/>
  <c r="AD60" i="223"/>
  <c r="AD58" i="223"/>
  <c r="W58" i="223"/>
  <c r="W60" i="223"/>
  <c r="T58" i="223"/>
  <c r="T60" i="223"/>
  <c r="AX60" i="223"/>
  <c r="AX58" i="223"/>
  <c r="AS58" i="90" s="1"/>
  <c r="AG58" i="223"/>
  <c r="AG60" i="223"/>
  <c r="AQ60" i="223"/>
  <c r="AQ58" i="223"/>
  <c r="AL58" i="90" s="1"/>
  <c r="AS58" i="223"/>
  <c r="AN58" i="90" s="1"/>
  <c r="AS60" i="223"/>
  <c r="AC58" i="223"/>
  <c r="AC60" i="223"/>
  <c r="BD62" i="223" l="1"/>
  <c r="BK62" i="223"/>
  <c r="BB58" i="90"/>
  <c r="BD58" i="90"/>
  <c r="BI62" i="223"/>
  <c r="BJ58" i="90"/>
  <c r="BO62" i="223"/>
  <c r="BH58" i="90"/>
  <c r="BM62" i="223"/>
  <c r="BC58" i="90"/>
  <c r="BH62" i="223"/>
  <c r="AV58" i="90"/>
  <c r="BA62" i="223"/>
  <c r="BA58" i="90"/>
  <c r="BF62" i="223"/>
  <c r="BL62" i="223"/>
  <c r="BG58" i="90"/>
  <c r="BJ62" i="223"/>
  <c r="BE58" i="90"/>
  <c r="BN62" i="223"/>
  <c r="BI58" i="90"/>
  <c r="H62" i="223"/>
  <c r="AB62" i="223"/>
  <c r="W58" i="90"/>
  <c r="N62" i="223"/>
  <c r="I58" i="90"/>
  <c r="AC62" i="223"/>
  <c r="X58" i="90"/>
  <c r="AG62" i="223"/>
  <c r="AB58" i="90"/>
  <c r="W62" i="223"/>
  <c r="R58" i="90"/>
  <c r="AN62" i="223"/>
  <c r="AI58" i="90"/>
  <c r="S62" i="223"/>
  <c r="N58" i="90"/>
  <c r="O62" i="223"/>
  <c r="J58" i="90"/>
  <c r="P62" i="223"/>
  <c r="K58" i="90"/>
  <c r="AH62" i="223"/>
  <c r="AC58" i="90"/>
  <c r="AQ62" i="223"/>
  <c r="AX62" i="223"/>
  <c r="AD62" i="223"/>
  <c r="Y58" i="90"/>
  <c r="V62" i="223"/>
  <c r="Q58" i="90"/>
  <c r="AL62" i="223"/>
  <c r="AG58" i="90"/>
  <c r="R62" i="223"/>
  <c r="M58" i="90"/>
  <c r="AZ62" i="223"/>
  <c r="L62" i="223"/>
  <c r="G58" i="90"/>
  <c r="Q62" i="223"/>
  <c r="L58" i="90"/>
  <c r="AM62" i="223"/>
  <c r="AH58" i="90"/>
  <c r="AY62" i="223"/>
  <c r="AP62" i="223"/>
  <c r="AR62" i="223"/>
  <c r="AI62" i="223"/>
  <c r="AD58" i="90"/>
  <c r="U62" i="223"/>
  <c r="P58" i="90"/>
  <c r="Z62" i="223"/>
  <c r="U58" i="90"/>
  <c r="AV62" i="223"/>
  <c r="K62" i="223"/>
  <c r="F58" i="90"/>
  <c r="AT62" i="223"/>
  <c r="M62" i="223"/>
  <c r="H58" i="90"/>
  <c r="J62" i="223"/>
  <c r="E58" i="90"/>
  <c r="AE62" i="223"/>
  <c r="Z58" i="90"/>
  <c r="AO62" i="223"/>
  <c r="AJ58" i="90"/>
  <c r="AF62" i="223"/>
  <c r="AA58" i="90"/>
  <c r="X62" i="223"/>
  <c r="S58" i="90"/>
  <c r="AS62" i="223"/>
  <c r="T62" i="223"/>
  <c r="O58" i="90"/>
  <c r="AW62" i="223"/>
  <c r="AK62" i="223"/>
  <c r="AF58" i="90"/>
  <c r="AJ62" i="223"/>
  <c r="AE58" i="90"/>
  <c r="AA62" i="223"/>
  <c r="V58" i="90"/>
  <c r="AU62" i="223"/>
  <c r="Y62" i="223"/>
  <c r="T58" i="90"/>
  <c r="I62" i="223"/>
  <c r="D58" i="90"/>
  <c r="C10" i="195"/>
  <c r="G85" i="205"/>
  <c r="B91" i="206"/>
  <c r="B90" i="206"/>
  <c r="B89" i="206"/>
  <c r="B88" i="206"/>
  <c r="B87" i="206"/>
  <c r="B84" i="206"/>
  <c r="B83" i="206"/>
  <c r="B82" i="206"/>
  <c r="B81" i="206"/>
  <c r="B80" i="206"/>
  <c r="B79" i="206"/>
  <c r="B78" i="206"/>
  <c r="B77" i="206"/>
  <c r="B76" i="206"/>
  <c r="B75" i="206"/>
  <c r="B74" i="206"/>
  <c r="B73" i="206"/>
  <c r="B72" i="206"/>
  <c r="B71" i="206"/>
  <c r="B70" i="206"/>
  <c r="B69" i="206"/>
  <c r="B68" i="206"/>
  <c r="B11" i="206"/>
  <c r="C11" i="206"/>
  <c r="B12" i="206"/>
  <c r="C12" i="206"/>
  <c r="B13" i="206"/>
  <c r="C13" i="206"/>
  <c r="B14" i="206"/>
  <c r="C14" i="206"/>
  <c r="B15" i="206"/>
  <c r="C15" i="206"/>
  <c r="B16" i="206"/>
  <c r="C16" i="206"/>
  <c r="B17" i="206"/>
  <c r="C17" i="206"/>
  <c r="B18" i="206"/>
  <c r="C18" i="206"/>
  <c r="B19" i="206"/>
  <c r="C19" i="206"/>
  <c r="B20" i="206"/>
  <c r="C20" i="206"/>
  <c r="B21" i="206"/>
  <c r="C21" i="206"/>
  <c r="B22" i="206"/>
  <c r="C22" i="206"/>
  <c r="B23" i="206"/>
  <c r="C23" i="206"/>
  <c r="B24" i="206"/>
  <c r="C24" i="206"/>
  <c r="B25" i="206"/>
  <c r="C25" i="206"/>
  <c r="B26" i="206"/>
  <c r="C26" i="206"/>
  <c r="B27" i="206"/>
  <c r="C27" i="206"/>
  <c r="B28" i="206"/>
  <c r="C28" i="206"/>
  <c r="B29" i="206"/>
  <c r="C29" i="206"/>
  <c r="B30" i="206"/>
  <c r="C30" i="206"/>
  <c r="B31" i="206"/>
  <c r="C31" i="206"/>
  <c r="B32" i="206"/>
  <c r="C32" i="206"/>
  <c r="B33" i="206"/>
  <c r="C33" i="206"/>
  <c r="B34" i="206"/>
  <c r="C34" i="206"/>
  <c r="B35" i="206"/>
  <c r="C35" i="206"/>
  <c r="B36" i="206"/>
  <c r="C36" i="206"/>
  <c r="B37" i="206"/>
  <c r="C37" i="206"/>
  <c r="B38" i="206"/>
  <c r="C38" i="206"/>
  <c r="B39" i="206"/>
  <c r="C39" i="206"/>
  <c r="B40" i="206"/>
  <c r="C40" i="206"/>
  <c r="B41" i="206"/>
  <c r="C41" i="206"/>
  <c r="B42" i="206"/>
  <c r="C42" i="206"/>
  <c r="B43" i="206"/>
  <c r="C43" i="206"/>
  <c r="B44" i="206"/>
  <c r="C44" i="206"/>
  <c r="B45" i="206"/>
  <c r="C45" i="206"/>
  <c r="B46" i="206"/>
  <c r="C46" i="206"/>
  <c r="B47" i="206"/>
  <c r="C47" i="206"/>
  <c r="B48" i="206"/>
  <c r="C48" i="206"/>
  <c r="B49" i="206"/>
  <c r="C49" i="206"/>
  <c r="B50" i="206"/>
  <c r="C50" i="206"/>
  <c r="B51" i="206"/>
  <c r="C51" i="206"/>
  <c r="B52" i="206"/>
  <c r="C52" i="206"/>
  <c r="B53" i="206"/>
  <c r="C53" i="206"/>
  <c r="B54" i="206"/>
  <c r="C54" i="206"/>
  <c r="B56" i="206"/>
  <c r="C56" i="206"/>
  <c r="B6" i="206"/>
  <c r="C6" i="206"/>
  <c r="B7" i="206"/>
  <c r="C7" i="206"/>
  <c r="B8" i="206"/>
  <c r="C8" i="206"/>
  <c r="B9" i="206"/>
  <c r="C9" i="206"/>
  <c r="B10" i="206"/>
  <c r="C10" i="206"/>
  <c r="C5" i="206"/>
  <c r="B5" i="206"/>
  <c r="B68" i="226"/>
  <c r="B69" i="226"/>
  <c r="B70" i="226"/>
  <c r="B71" i="226"/>
  <c r="B72" i="226"/>
  <c r="B73" i="226"/>
  <c r="B74" i="226"/>
  <c r="B75" i="226"/>
  <c r="B76" i="226"/>
  <c r="B77" i="226"/>
  <c r="B78" i="226"/>
  <c r="B79" i="226"/>
  <c r="B80" i="226"/>
  <c r="B81" i="226"/>
  <c r="B82" i="226"/>
  <c r="B83" i="226"/>
  <c r="B84" i="226"/>
  <c r="B85" i="226"/>
  <c r="B86" i="226"/>
  <c r="B87" i="226"/>
  <c r="B88" i="226"/>
  <c r="B89" i="226"/>
  <c r="B90" i="226"/>
  <c r="B91" i="226"/>
  <c r="G90" i="226"/>
  <c r="G89" i="226"/>
  <c r="G88" i="226"/>
  <c r="B67" i="226"/>
  <c r="C56" i="226"/>
  <c r="B56" i="226"/>
  <c r="C54" i="226"/>
  <c r="B54" i="226"/>
  <c r="C53" i="226"/>
  <c r="B53" i="226"/>
  <c r="C52" i="226"/>
  <c r="B52" i="226"/>
  <c r="C51" i="226"/>
  <c r="B51" i="226"/>
  <c r="C50" i="226"/>
  <c r="B50" i="226"/>
  <c r="C49" i="226"/>
  <c r="B49" i="226"/>
  <c r="C48" i="226"/>
  <c r="B48" i="226"/>
  <c r="C47" i="226"/>
  <c r="B47" i="226"/>
  <c r="C46" i="226"/>
  <c r="B46" i="226"/>
  <c r="C45" i="226"/>
  <c r="B45" i="226"/>
  <c r="C44" i="226"/>
  <c r="B44" i="226"/>
  <c r="C43" i="226"/>
  <c r="B43" i="226"/>
  <c r="C42" i="226"/>
  <c r="B42" i="226"/>
  <c r="C41" i="226"/>
  <c r="B41" i="226"/>
  <c r="C40" i="226"/>
  <c r="B40" i="226"/>
  <c r="C39" i="226"/>
  <c r="B39" i="226"/>
  <c r="C38" i="226"/>
  <c r="B38" i="226"/>
  <c r="C37" i="226"/>
  <c r="B37" i="226"/>
  <c r="C36" i="226"/>
  <c r="B36" i="226"/>
  <c r="C35" i="226"/>
  <c r="B35" i="226"/>
  <c r="C34" i="226"/>
  <c r="B34" i="226"/>
  <c r="C33" i="226"/>
  <c r="B33" i="226"/>
  <c r="C32" i="226"/>
  <c r="B32" i="226"/>
  <c r="C31" i="226"/>
  <c r="B31" i="226"/>
  <c r="C30" i="226"/>
  <c r="B30" i="226"/>
  <c r="C29" i="226"/>
  <c r="B29" i="226"/>
  <c r="C28" i="226"/>
  <c r="B28" i="226"/>
  <c r="C27" i="226"/>
  <c r="B27" i="226"/>
  <c r="C26" i="226"/>
  <c r="B26" i="226"/>
  <c r="C25" i="226"/>
  <c r="B25" i="226"/>
  <c r="C24" i="226"/>
  <c r="B24" i="226"/>
  <c r="C23" i="226"/>
  <c r="B23" i="226"/>
  <c r="C22" i="226"/>
  <c r="B22" i="226"/>
  <c r="C21" i="226"/>
  <c r="B21" i="226"/>
  <c r="C20" i="226"/>
  <c r="B20" i="226"/>
  <c r="C19" i="226"/>
  <c r="B19" i="226"/>
  <c r="C18" i="226"/>
  <c r="B18" i="226"/>
  <c r="C17" i="226"/>
  <c r="B17" i="226"/>
  <c r="C16" i="226"/>
  <c r="B16" i="226"/>
  <c r="C15" i="226"/>
  <c r="B15" i="226"/>
  <c r="C14" i="226"/>
  <c r="B14" i="226"/>
  <c r="C13" i="226"/>
  <c r="B13" i="226"/>
  <c r="C12" i="226"/>
  <c r="B12" i="226"/>
  <c r="C11" i="226"/>
  <c r="B11" i="226"/>
  <c r="C10" i="226"/>
  <c r="B10" i="226"/>
  <c r="C9" i="226"/>
  <c r="B9" i="226"/>
  <c r="C8" i="226"/>
  <c r="B8" i="226"/>
  <c r="C7" i="226"/>
  <c r="B7" i="226"/>
  <c r="C6" i="226"/>
  <c r="B6" i="226"/>
  <c r="C5" i="226"/>
  <c r="B5" i="226"/>
  <c r="C3" i="226"/>
  <c r="G86" i="205"/>
  <c r="G87" i="205"/>
  <c r="G88" i="205"/>
  <c r="G89" i="205"/>
  <c r="G90" i="205"/>
  <c r="B85" i="205"/>
  <c r="B86" i="205"/>
  <c r="B87" i="205"/>
  <c r="B88" i="205"/>
  <c r="B89" i="205"/>
  <c r="B90" i="205"/>
  <c r="B67" i="205"/>
  <c r="B68" i="205"/>
  <c r="B69" i="205"/>
  <c r="B70" i="205"/>
  <c r="B71" i="205"/>
  <c r="B72" i="205"/>
  <c r="B73" i="205"/>
  <c r="B74" i="205"/>
  <c r="B75" i="205"/>
  <c r="B76" i="205"/>
  <c r="B77" i="205"/>
  <c r="B78" i="205"/>
  <c r="B79" i="205"/>
  <c r="B80" i="205"/>
  <c r="B81" i="205"/>
  <c r="B82" i="205"/>
  <c r="B83" i="205"/>
  <c r="B84" i="205"/>
  <c r="B66" i="205"/>
  <c r="B29" i="205"/>
  <c r="C29" i="205"/>
  <c r="B30" i="205"/>
  <c r="C30" i="205"/>
  <c r="B31" i="205"/>
  <c r="C31" i="205"/>
  <c r="B32" i="205"/>
  <c r="C32" i="205"/>
  <c r="B33" i="205"/>
  <c r="C33" i="205"/>
  <c r="B34" i="205"/>
  <c r="C34" i="205"/>
  <c r="B35" i="205"/>
  <c r="C35" i="205"/>
  <c r="B36" i="205"/>
  <c r="C36" i="205"/>
  <c r="B37" i="205"/>
  <c r="C37" i="205"/>
  <c r="B38" i="205"/>
  <c r="C38" i="205"/>
  <c r="B39" i="205"/>
  <c r="C39" i="205"/>
  <c r="B40" i="205"/>
  <c r="C40" i="205"/>
  <c r="B41" i="205"/>
  <c r="C41" i="205"/>
  <c r="B42" i="205"/>
  <c r="C42" i="205"/>
  <c r="B43" i="205"/>
  <c r="C43" i="205"/>
  <c r="B44" i="205"/>
  <c r="C44" i="205"/>
  <c r="B45" i="205"/>
  <c r="C45" i="205"/>
  <c r="B46" i="205"/>
  <c r="C46" i="205"/>
  <c r="B47" i="205"/>
  <c r="C47" i="205"/>
  <c r="B48" i="205"/>
  <c r="C48" i="205"/>
  <c r="B49" i="205"/>
  <c r="C49" i="205"/>
  <c r="B50" i="205"/>
  <c r="C50" i="205"/>
  <c r="B51" i="205"/>
  <c r="C51" i="205"/>
  <c r="B52" i="205"/>
  <c r="C52" i="205"/>
  <c r="B53" i="205"/>
  <c r="C53" i="205"/>
  <c r="B54" i="205"/>
  <c r="C54" i="205"/>
  <c r="B56" i="205"/>
  <c r="C56" i="205"/>
  <c r="B7" i="205"/>
  <c r="C7" i="205"/>
  <c r="B8" i="205"/>
  <c r="C8" i="205"/>
  <c r="B9" i="205"/>
  <c r="C9" i="205"/>
  <c r="B10" i="205"/>
  <c r="C10" i="205"/>
  <c r="B11" i="205"/>
  <c r="C11" i="205"/>
  <c r="B12" i="205"/>
  <c r="C12" i="205"/>
  <c r="B13" i="205"/>
  <c r="C13" i="205"/>
  <c r="B14" i="205"/>
  <c r="C14" i="205"/>
  <c r="B15" i="205"/>
  <c r="C15" i="205"/>
  <c r="B16" i="205"/>
  <c r="C16" i="205"/>
  <c r="B17" i="205"/>
  <c r="C17" i="205"/>
  <c r="B18" i="205"/>
  <c r="C18" i="205"/>
  <c r="B19" i="205"/>
  <c r="C19" i="205"/>
  <c r="B20" i="205"/>
  <c r="C20" i="205"/>
  <c r="B21" i="205"/>
  <c r="C21" i="205"/>
  <c r="B22" i="205"/>
  <c r="C22" i="205"/>
  <c r="B23" i="205"/>
  <c r="C23" i="205"/>
  <c r="B24" i="205"/>
  <c r="C24" i="205"/>
  <c r="B25" i="205"/>
  <c r="C25" i="205"/>
  <c r="B26" i="205"/>
  <c r="C26" i="205"/>
  <c r="B27" i="205"/>
  <c r="C27" i="205"/>
  <c r="B28" i="205"/>
  <c r="C28" i="205"/>
  <c r="B6" i="205"/>
  <c r="C6" i="205"/>
  <c r="C5" i="205"/>
  <c r="B5" i="205"/>
  <c r="C53" i="195"/>
  <c r="E58" i="195"/>
  <c r="F58" i="195"/>
  <c r="G58" i="195"/>
  <c r="H58" i="195"/>
  <c r="I58" i="195"/>
  <c r="J58" i="195"/>
  <c r="K58" i="195"/>
  <c r="L58" i="195"/>
  <c r="M58" i="195"/>
  <c r="N58" i="195"/>
  <c r="O58" i="195"/>
  <c r="P58" i="195"/>
  <c r="Q58" i="195"/>
  <c r="R58" i="195"/>
  <c r="S58" i="195"/>
  <c r="T58" i="195"/>
  <c r="U58" i="195"/>
  <c r="V58" i="195"/>
  <c r="W58" i="195"/>
  <c r="X58" i="195"/>
  <c r="Y58" i="195"/>
  <c r="Z58" i="195"/>
  <c r="AA58" i="195"/>
  <c r="AB58" i="195"/>
  <c r="AC58" i="195"/>
  <c r="AD58" i="195"/>
  <c r="AE58" i="195"/>
  <c r="AF58" i="195"/>
  <c r="AG58" i="195"/>
  <c r="AH58" i="195"/>
  <c r="AI58" i="195"/>
  <c r="AJ58" i="195"/>
  <c r="AK58" i="195"/>
  <c r="AL58" i="195"/>
  <c r="AK59" i="90" s="1"/>
  <c r="AK92" i="90" s="1"/>
  <c r="AM58" i="195"/>
  <c r="AL59" i="90" s="1"/>
  <c r="AL92" i="90" s="1"/>
  <c r="AN58" i="195"/>
  <c r="AM59" i="90" s="1"/>
  <c r="AM92" i="90" s="1"/>
  <c r="AO58" i="195"/>
  <c r="AN59" i="90" s="1"/>
  <c r="AN92" i="90" s="1"/>
  <c r="AP58" i="195"/>
  <c r="AO59" i="90" s="1"/>
  <c r="AO92" i="90" s="1"/>
  <c r="AQ58" i="195"/>
  <c r="AP59" i="90" s="1"/>
  <c r="AP92" i="90" s="1"/>
  <c r="AR58" i="195"/>
  <c r="AQ59" i="90" s="1"/>
  <c r="AQ92" i="90" s="1"/>
  <c r="AS58" i="195"/>
  <c r="AR59" i="90" s="1"/>
  <c r="AR92" i="90" s="1"/>
  <c r="AT58" i="195"/>
  <c r="AS59" i="90" s="1"/>
  <c r="AS92" i="90" s="1"/>
  <c r="AU58" i="195"/>
  <c r="AT59" i="90" s="1"/>
  <c r="AT92" i="90" s="1"/>
  <c r="AV58" i="195"/>
  <c r="AU59" i="90" s="1"/>
  <c r="AU92" i="90" s="1"/>
  <c r="D59" i="195"/>
  <c r="B68" i="195"/>
  <c r="C56" i="195"/>
  <c r="B56" i="195"/>
  <c r="B54" i="195"/>
  <c r="C54" i="195"/>
  <c r="B15" i="195"/>
  <c r="C15" i="195"/>
  <c r="B16" i="195"/>
  <c r="C16" i="195"/>
  <c r="B17" i="195"/>
  <c r="C17" i="195"/>
  <c r="B18" i="195"/>
  <c r="C18" i="195"/>
  <c r="B19" i="195"/>
  <c r="C19" i="195"/>
  <c r="B20" i="195"/>
  <c r="C20" i="195"/>
  <c r="B21" i="195"/>
  <c r="C21" i="195"/>
  <c r="B22" i="195"/>
  <c r="C22" i="195"/>
  <c r="B23" i="195"/>
  <c r="C23" i="195"/>
  <c r="B24" i="195"/>
  <c r="C24" i="195"/>
  <c r="B25" i="195"/>
  <c r="C25" i="195"/>
  <c r="B26" i="195"/>
  <c r="C26" i="195"/>
  <c r="B27" i="195"/>
  <c r="C27" i="195"/>
  <c r="B28" i="195"/>
  <c r="C28" i="195"/>
  <c r="C29" i="195"/>
  <c r="B30" i="195"/>
  <c r="C30" i="195"/>
  <c r="B31" i="195"/>
  <c r="C31" i="195"/>
  <c r="B32" i="195"/>
  <c r="C32" i="195"/>
  <c r="B33" i="195"/>
  <c r="C33" i="195"/>
  <c r="B34" i="195"/>
  <c r="C34" i="195"/>
  <c r="B35" i="195"/>
  <c r="C35" i="195"/>
  <c r="B36" i="195"/>
  <c r="C36" i="195"/>
  <c r="B37" i="195"/>
  <c r="C37" i="195"/>
  <c r="B38" i="195"/>
  <c r="C38" i="195"/>
  <c r="B39" i="195"/>
  <c r="C39" i="195"/>
  <c r="B40" i="195"/>
  <c r="C40" i="195"/>
  <c r="B41" i="195"/>
  <c r="C41" i="195"/>
  <c r="B42" i="195"/>
  <c r="C42" i="195"/>
  <c r="B43" i="195"/>
  <c r="C43" i="195"/>
  <c r="B44" i="195"/>
  <c r="C44" i="195"/>
  <c r="B45" i="195"/>
  <c r="C45" i="195"/>
  <c r="B46" i="195"/>
  <c r="C46" i="195"/>
  <c r="B47" i="195"/>
  <c r="C47" i="195"/>
  <c r="B48" i="195"/>
  <c r="C48" i="195"/>
  <c r="B49" i="195"/>
  <c r="C49" i="195"/>
  <c r="B50" i="195"/>
  <c r="C50" i="195"/>
  <c r="B51" i="195"/>
  <c r="C51" i="195"/>
  <c r="B52" i="195"/>
  <c r="C52" i="195"/>
  <c r="B53" i="195"/>
  <c r="B10" i="195"/>
  <c r="B11" i="195"/>
  <c r="C11" i="195"/>
  <c r="B12" i="195"/>
  <c r="C12" i="195"/>
  <c r="B13" i="195"/>
  <c r="C13" i="195"/>
  <c r="B14" i="195"/>
  <c r="C14" i="195"/>
  <c r="B5" i="195"/>
  <c r="C5" i="195"/>
  <c r="B7" i="195"/>
  <c r="C7" i="195"/>
  <c r="B8" i="195"/>
  <c r="C8" i="195"/>
  <c r="B9" i="195"/>
  <c r="C9" i="195"/>
  <c r="C6" i="195"/>
  <c r="B1" i="195"/>
  <c r="B1" i="226" s="1"/>
  <c r="B6" i="195"/>
  <c r="BJ6" i="206" l="1"/>
  <c r="BO7" i="206"/>
  <c r="BI9" i="206"/>
  <c r="BN10" i="206"/>
  <c r="BH13" i="206"/>
  <c r="BM14" i="206"/>
  <c r="BG17" i="206"/>
  <c r="BL18" i="206"/>
  <c r="BF21" i="206"/>
  <c r="BK25" i="206"/>
  <c r="BP26" i="206"/>
  <c r="BJ29" i="206"/>
  <c r="BO30" i="206"/>
  <c r="BI33" i="206"/>
  <c r="BG6" i="206"/>
  <c r="BL7" i="206"/>
  <c r="BF9" i="206"/>
  <c r="BK10" i="206"/>
  <c r="BP11" i="206"/>
  <c r="BJ14" i="206"/>
  <c r="BO15" i="206"/>
  <c r="BI18" i="206"/>
  <c r="BN20" i="206"/>
  <c r="BH25" i="206"/>
  <c r="BM26" i="206"/>
  <c r="BG29" i="206"/>
  <c r="BL30" i="206"/>
  <c r="BF33" i="206"/>
  <c r="BK34" i="206"/>
  <c r="BP35" i="206"/>
  <c r="BI7" i="206"/>
  <c r="BN8" i="206"/>
  <c r="BH10" i="206"/>
  <c r="BM11" i="206"/>
  <c r="BG14" i="206"/>
  <c r="BL15" i="206"/>
  <c r="BF18" i="206"/>
  <c r="BK20" i="206"/>
  <c r="BP21" i="206"/>
  <c r="BJ26" i="206"/>
  <c r="BO28" i="206"/>
  <c r="BI30" i="206"/>
  <c r="BN32" i="206"/>
  <c r="BH34" i="206"/>
  <c r="BM35" i="206"/>
  <c r="BF7" i="206"/>
  <c r="BK8" i="206"/>
  <c r="BP9" i="206"/>
  <c r="BJ11" i="206"/>
  <c r="BO13" i="206"/>
  <c r="BI15" i="206"/>
  <c r="BN17" i="206"/>
  <c r="BH20" i="206"/>
  <c r="BM21" i="206"/>
  <c r="BG26" i="206"/>
  <c r="BL28" i="206"/>
  <c r="BF30" i="206"/>
  <c r="BK32" i="206"/>
  <c r="BP33" i="206"/>
  <c r="BJ35" i="206"/>
  <c r="BO36" i="206"/>
  <c r="BI39" i="206"/>
  <c r="BN40" i="206"/>
  <c r="BH43" i="206"/>
  <c r="BM44" i="206"/>
  <c r="BG47" i="206"/>
  <c r="BO39" i="206"/>
  <c r="BM46" i="206"/>
  <c r="BK51" i="206"/>
  <c r="BN55" i="206"/>
  <c r="BK39" i="206"/>
  <c r="BJ44" i="206"/>
  <c r="BN48" i="206"/>
  <c r="BM52" i="206"/>
  <c r="BL56" i="206"/>
  <c r="BF44" i="206"/>
  <c r="BL50" i="206"/>
  <c r="BL55" i="206"/>
  <c r="BM36" i="206"/>
  <c r="BK44" i="206"/>
  <c r="BJ52" i="206"/>
  <c r="BI36" i="206"/>
  <c r="BH39" i="206"/>
  <c r="BH42" i="206"/>
  <c r="BG44" i="206"/>
  <c r="BN6" i="206"/>
  <c r="BH8" i="206"/>
  <c r="BM9" i="206"/>
  <c r="BG11" i="206"/>
  <c r="BL13" i="206"/>
  <c r="BF15" i="206"/>
  <c r="BK17" i="206"/>
  <c r="BP18" i="206"/>
  <c r="BJ21" i="206"/>
  <c r="BO25" i="206"/>
  <c r="BI28" i="206"/>
  <c r="BN29" i="206"/>
  <c r="BH32" i="206"/>
  <c r="BM33" i="206"/>
  <c r="BK6" i="206"/>
  <c r="BP7" i="206"/>
  <c r="BJ9" i="206"/>
  <c r="BO10" i="206"/>
  <c r="BI13" i="206"/>
  <c r="BN14" i="206"/>
  <c r="BH17" i="206"/>
  <c r="BM18" i="206"/>
  <c r="BG21" i="206"/>
  <c r="BL25" i="206"/>
  <c r="BF28" i="206"/>
  <c r="BK29" i="206"/>
  <c r="BP30" i="206"/>
  <c r="BJ33" i="206"/>
  <c r="BO34" i="206"/>
  <c r="BH6" i="206"/>
  <c r="BM7" i="206"/>
  <c r="BG9" i="206"/>
  <c r="BL10" i="206"/>
  <c r="BF13" i="206"/>
  <c r="BK14" i="206"/>
  <c r="BP15" i="206"/>
  <c r="BJ18" i="206"/>
  <c r="BO20" i="206"/>
  <c r="BI25" i="206"/>
  <c r="BN26" i="206"/>
  <c r="BH29" i="206"/>
  <c r="BM30" i="206"/>
  <c r="BG33" i="206"/>
  <c r="BL34" i="206"/>
  <c r="BF36" i="206"/>
  <c r="BJ7" i="206"/>
  <c r="BO8" i="206"/>
  <c r="BI10" i="206"/>
  <c r="BN11" i="206"/>
  <c r="BH14" i="206"/>
  <c r="BM15" i="206"/>
  <c r="BG18" i="206"/>
  <c r="BL20" i="206"/>
  <c r="BF25" i="206"/>
  <c r="BK26" i="206"/>
  <c r="BP28" i="206"/>
  <c r="BJ30" i="206"/>
  <c r="BO32" i="206"/>
  <c r="BI34" i="206"/>
  <c r="BN35" i="206"/>
  <c r="BH38" i="206"/>
  <c r="BM39" i="206"/>
  <c r="BG42" i="206"/>
  <c r="BL43" i="206"/>
  <c r="BF46" i="206"/>
  <c r="BK35" i="206"/>
  <c r="BO40" i="206"/>
  <c r="BL47" i="206"/>
  <c r="BH52" i="206"/>
  <c r="BK56" i="206"/>
  <c r="BK40" i="206"/>
  <c r="BI46" i="206"/>
  <c r="BK50" i="206"/>
  <c r="BJ54" i="206"/>
  <c r="BG38" i="206"/>
  <c r="BK46" i="206"/>
  <c r="BM51" i="206"/>
  <c r="BM56" i="206"/>
  <c r="BG39" i="206"/>
  <c r="BJ47" i="206"/>
  <c r="BO54" i="206"/>
  <c r="BN36" i="206"/>
  <c r="BN39" i="206"/>
  <c r="BM42" i="206"/>
  <c r="BL44" i="206"/>
  <c r="BG7" i="206"/>
  <c r="BL8" i="206"/>
  <c r="BF10" i="206"/>
  <c r="BK11" i="206"/>
  <c r="BP13" i="206"/>
  <c r="BJ15" i="206"/>
  <c r="BO17" i="206"/>
  <c r="BI20" i="206"/>
  <c r="BN21" i="206"/>
  <c r="BH26" i="206"/>
  <c r="BM28" i="206"/>
  <c r="BG30" i="206"/>
  <c r="BL32" i="206"/>
  <c r="BF34" i="206"/>
  <c r="BO6" i="206"/>
  <c r="BI8" i="206"/>
  <c r="BN9" i="206"/>
  <c r="BH11" i="206"/>
  <c r="BM13" i="206"/>
  <c r="BG15" i="206"/>
  <c r="BL17" i="206"/>
  <c r="BL16" i="206" s="1"/>
  <c r="BF20" i="206"/>
  <c r="BF19" i="206" s="1"/>
  <c r="BA57" i="228" s="1"/>
  <c r="BK21" i="206"/>
  <c r="BP25" i="206"/>
  <c r="BJ28" i="206"/>
  <c r="BO29" i="206"/>
  <c r="BI32" i="206"/>
  <c r="BN33" i="206"/>
  <c r="BH35" i="206"/>
  <c r="BL6" i="206"/>
  <c r="BF8" i="206"/>
  <c r="BK9" i="206"/>
  <c r="BP10" i="206"/>
  <c r="BJ13" i="206"/>
  <c r="BO14" i="206"/>
  <c r="BI17" i="206"/>
  <c r="BI16" i="206" s="1"/>
  <c r="BN18" i="206"/>
  <c r="BH21" i="206"/>
  <c r="BM25" i="206"/>
  <c r="BG28" i="206"/>
  <c r="BG27" i="206" s="1"/>
  <c r="BL29" i="206"/>
  <c r="BF32" i="206"/>
  <c r="BK33" i="206"/>
  <c r="BP34" i="206"/>
  <c r="BI6" i="206"/>
  <c r="BN7" i="206"/>
  <c r="BH9" i="206"/>
  <c r="BM10" i="206"/>
  <c r="BG13" i="206"/>
  <c r="BL14" i="206"/>
  <c r="BF17" i="206"/>
  <c r="BK18" i="206"/>
  <c r="BP20" i="206"/>
  <c r="BP19" i="206" s="1"/>
  <c r="BK57" i="228" s="1"/>
  <c r="BJ25" i="206"/>
  <c r="BO26" i="206"/>
  <c r="BI29" i="206"/>
  <c r="BN30" i="206"/>
  <c r="BH33" i="206"/>
  <c r="BM34" i="206"/>
  <c r="BG36" i="206"/>
  <c r="BL38" i="206"/>
  <c r="BF40" i="206"/>
  <c r="BK42" i="206"/>
  <c r="BP43" i="206"/>
  <c r="BJ46" i="206"/>
  <c r="BP36" i="206"/>
  <c r="BN42" i="206"/>
  <c r="BM48" i="206"/>
  <c r="BI54" i="206"/>
  <c r="BO35" i="206"/>
  <c r="BJ42" i="206"/>
  <c r="BI47" i="206"/>
  <c r="BH51" i="206"/>
  <c r="BG55" i="206"/>
  <c r="BL39" i="206"/>
  <c r="BN47" i="206"/>
  <c r="BN52" i="206"/>
  <c r="BN34" i="206"/>
  <c r="BL40" i="206"/>
  <c r="BO48" i="206"/>
  <c r="BP55" i="206"/>
  <c r="BI38" i="206"/>
  <c r="BH40" i="206"/>
  <c r="BG43" i="206"/>
  <c r="BG46" i="206"/>
  <c r="BO47" i="206"/>
  <c r="BI50" i="206"/>
  <c r="BN51" i="206"/>
  <c r="BH54" i="206"/>
  <c r="BM55" i="206"/>
  <c r="BJ36" i="206"/>
  <c r="BK7" i="206"/>
  <c r="BI14" i="206"/>
  <c r="BG25" i="206"/>
  <c r="BP32" i="206"/>
  <c r="BG10" i="206"/>
  <c r="BP17" i="206"/>
  <c r="BP16" i="206" s="1"/>
  <c r="BN28" i="206"/>
  <c r="BL35" i="206"/>
  <c r="BI11" i="206"/>
  <c r="BG20" i="206"/>
  <c r="BP29" i="206"/>
  <c r="BM6" i="206"/>
  <c r="BK13" i="206"/>
  <c r="BI21" i="206"/>
  <c r="BI19" i="206" s="1"/>
  <c r="BD57" i="228" s="1"/>
  <c r="BG32" i="206"/>
  <c r="BP38" i="206"/>
  <c r="BN46" i="206"/>
  <c r="BF55" i="206"/>
  <c r="BP51" i="206"/>
  <c r="BK54" i="206"/>
  <c r="BG35" i="206"/>
  <c r="BL46" i="206"/>
  <c r="BL45" i="206" s="1"/>
  <c r="BG57" i="232" s="1"/>
  <c r="BG46" i="232" s="1"/>
  <c r="BL48" i="206"/>
  <c r="BJ51" i="206"/>
  <c r="BL54" i="206"/>
  <c r="BJ56" i="206"/>
  <c r="BI40" i="206"/>
  <c r="BN44" i="206"/>
  <c r="BI48" i="206"/>
  <c r="BO51" i="206"/>
  <c r="BJ55" i="206"/>
  <c r="BF38" i="206"/>
  <c r="BP42" i="206"/>
  <c r="BM47" i="206"/>
  <c r="BL51" i="206"/>
  <c r="BK55" i="206"/>
  <c r="BG40" i="206"/>
  <c r="BP46" i="206"/>
  <c r="BF52" i="206"/>
  <c r="BO11" i="206"/>
  <c r="BM8" i="206"/>
  <c r="BG34" i="206"/>
  <c r="BK28" i="206"/>
  <c r="BO18" i="206"/>
  <c r="BI44" i="206"/>
  <c r="BK48" i="206"/>
  <c r="BH48" i="206"/>
  <c r="BF56" i="206"/>
  <c r="BP47" i="206"/>
  <c r="BL36" i="206"/>
  <c r="BO50" i="206"/>
  <c r="BP44" i="206"/>
  <c r="BP8" i="206"/>
  <c r="BN15" i="206"/>
  <c r="BL26" i="206"/>
  <c r="BJ34" i="206"/>
  <c r="BL11" i="206"/>
  <c r="BJ20" i="206"/>
  <c r="BJ19" i="206" s="1"/>
  <c r="BE57" i="228" s="1"/>
  <c r="BH30" i="206"/>
  <c r="BP6" i="206"/>
  <c r="BN13" i="206"/>
  <c r="BL21" i="206"/>
  <c r="BJ32" i="206"/>
  <c r="BJ31" i="206" s="1"/>
  <c r="BG8" i="206"/>
  <c r="BP14" i="206"/>
  <c r="BN25" i="206"/>
  <c r="BL33" i="206"/>
  <c r="BJ40" i="206"/>
  <c r="BJ38" i="206"/>
  <c r="BK38" i="206"/>
  <c r="BO55" i="206"/>
  <c r="BH36" i="206"/>
  <c r="BN38" i="206"/>
  <c r="BF47" i="206"/>
  <c r="BP48" i="206"/>
  <c r="BG52" i="206"/>
  <c r="BP54" i="206"/>
  <c r="BN56" i="206"/>
  <c r="BI42" i="206"/>
  <c r="BH46" i="206"/>
  <c r="BF50" i="206"/>
  <c r="BL52" i="206"/>
  <c r="BG56" i="206"/>
  <c r="BF39" i="206"/>
  <c r="BO43" i="206"/>
  <c r="BJ48" i="206"/>
  <c r="BI52" i="206"/>
  <c r="BH56" i="206"/>
  <c r="BF42" i="206"/>
  <c r="BG48" i="206"/>
  <c r="BG54" i="206"/>
  <c r="BM20" i="206"/>
  <c r="BK15" i="206"/>
  <c r="BO9" i="206"/>
  <c r="BI35" i="206"/>
  <c r="BM29" i="206"/>
  <c r="BJ50" i="206"/>
  <c r="BJ49" i="206" s="1"/>
  <c r="BE57" i="233" s="1"/>
  <c r="BE46" i="233" s="1"/>
  <c r="BM43" i="206"/>
  <c r="BO52" i="206"/>
  <c r="BN43" i="206"/>
  <c r="BM54" i="206"/>
  <c r="BO46" i="206"/>
  <c r="BM38" i="206"/>
  <c r="BI56" i="206"/>
  <c r="BJ10" i="206"/>
  <c r="BH18" i="206"/>
  <c r="BF29" i="206"/>
  <c r="BH7" i="206"/>
  <c r="BF14" i="206"/>
  <c r="BF12" i="206" s="1"/>
  <c r="BO21" i="206"/>
  <c r="BM32" i="206"/>
  <c r="BJ8" i="206"/>
  <c r="BH15" i="206"/>
  <c r="BF26" i="206"/>
  <c r="BO33" i="206"/>
  <c r="BL9" i="206"/>
  <c r="BJ17" i="206"/>
  <c r="BJ16" i="206" s="1"/>
  <c r="BH28" i="206"/>
  <c r="BH27" i="206" s="1"/>
  <c r="BF35" i="206"/>
  <c r="BO42" i="206"/>
  <c r="BH44" i="206"/>
  <c r="BJ43" i="206"/>
  <c r="BL42" i="206"/>
  <c r="BL41" i="206" s="1"/>
  <c r="BF43" i="206"/>
  <c r="BM40" i="206"/>
  <c r="BK47" i="206"/>
  <c r="BM50" i="206"/>
  <c r="BK52" i="206"/>
  <c r="BI55" i="206"/>
  <c r="BI53" i="206" s="1"/>
  <c r="BO38" i="206"/>
  <c r="BO37" i="206" s="1"/>
  <c r="BJ57" i="230" s="1"/>
  <c r="BJ46" i="230" s="1"/>
  <c r="BI43" i="206"/>
  <c r="BH47" i="206"/>
  <c r="BN50" i="206"/>
  <c r="BP52" i="206"/>
  <c r="BO56" i="206"/>
  <c r="BP39" i="206"/>
  <c r="BO44" i="206"/>
  <c r="BG50" i="206"/>
  <c r="BF54" i="206"/>
  <c r="BF53" i="206" s="1"/>
  <c r="BP56" i="206"/>
  <c r="BK43" i="206"/>
  <c r="BH50" i="206"/>
  <c r="BH49" i="206" s="1"/>
  <c r="BC57" i="233" s="1"/>
  <c r="BC46" i="233" s="1"/>
  <c r="BH55" i="206"/>
  <c r="BF6" i="206"/>
  <c r="BK30" i="206"/>
  <c r="BI26" i="206"/>
  <c r="BM17" i="206"/>
  <c r="BM16" i="206" s="1"/>
  <c r="BF11" i="206"/>
  <c r="BK36" i="206"/>
  <c r="BF48" i="206"/>
  <c r="BP50" i="206"/>
  <c r="BF51" i="206"/>
  <c r="BJ39" i="206"/>
  <c r="BG51" i="206"/>
  <c r="BP40" i="206"/>
  <c r="BN54" i="206"/>
  <c r="BN53" i="206" s="1"/>
  <c r="BI51" i="206"/>
  <c r="BB6" i="226"/>
  <c r="BF6" i="226"/>
  <c r="BJ6" i="226"/>
  <c r="BN6" i="226"/>
  <c r="BB7" i="226"/>
  <c r="BF7" i="226"/>
  <c r="BJ7" i="226"/>
  <c r="BN7" i="226"/>
  <c r="BB8" i="226"/>
  <c r="BF8" i="226"/>
  <c r="BJ8" i="226"/>
  <c r="BN8" i="226"/>
  <c r="BB9" i="226"/>
  <c r="BF9" i="226"/>
  <c r="BJ9" i="226"/>
  <c r="BN9" i="226"/>
  <c r="BB10" i="226"/>
  <c r="BF10" i="226"/>
  <c r="BJ10" i="226"/>
  <c r="BN10" i="226"/>
  <c r="BB11" i="226"/>
  <c r="BF11" i="226"/>
  <c r="BJ11" i="226"/>
  <c r="BN11" i="226"/>
  <c r="BB13" i="226"/>
  <c r="BF13" i="226"/>
  <c r="BJ13" i="226"/>
  <c r="BN13" i="226"/>
  <c r="BB14" i="226"/>
  <c r="BF14" i="226"/>
  <c r="BJ14" i="226"/>
  <c r="BN14" i="226"/>
  <c r="BB15" i="226"/>
  <c r="BF15" i="226"/>
  <c r="BJ15" i="226"/>
  <c r="BN15" i="226"/>
  <c r="BB17" i="226"/>
  <c r="BF17" i="226"/>
  <c r="BJ17" i="226"/>
  <c r="BN17" i="226"/>
  <c r="BB18" i="226"/>
  <c r="BF18" i="226"/>
  <c r="BJ18" i="226"/>
  <c r="BN18" i="226"/>
  <c r="BB20" i="226"/>
  <c r="BF20" i="226"/>
  <c r="BJ20" i="226"/>
  <c r="BN20" i="226"/>
  <c r="BC6" i="226"/>
  <c r="BG6" i="226"/>
  <c r="BK6" i="226"/>
  <c r="BO6" i="226"/>
  <c r="BC7" i="226"/>
  <c r="BG7" i="226"/>
  <c r="BK7" i="226"/>
  <c r="BO7" i="226"/>
  <c r="BC8" i="226"/>
  <c r="BG8" i="226"/>
  <c r="BK8" i="226"/>
  <c r="BO8" i="226"/>
  <c r="BC9" i="226"/>
  <c r="BG9" i="226"/>
  <c r="BK9" i="226"/>
  <c r="BO9" i="226"/>
  <c r="BC10" i="226"/>
  <c r="BG10" i="226"/>
  <c r="BK10" i="226"/>
  <c r="BO10" i="226"/>
  <c r="BC11" i="226"/>
  <c r="BG11" i="226"/>
  <c r="BK11" i="226"/>
  <c r="BO11" i="226"/>
  <c r="BC13" i="226"/>
  <c r="BG13" i="226"/>
  <c r="BK13" i="226"/>
  <c r="BO13" i="226"/>
  <c r="BC14" i="226"/>
  <c r="BG14" i="226"/>
  <c r="BK14" i="226"/>
  <c r="BO14" i="226"/>
  <c r="BC15" i="226"/>
  <c r="BG15" i="226"/>
  <c r="BK15" i="226"/>
  <c r="BO15" i="226"/>
  <c r="BC17" i="226"/>
  <c r="BG17" i="226"/>
  <c r="BK17" i="226"/>
  <c r="BO17" i="226"/>
  <c r="BC18" i="226"/>
  <c r="BG18" i="226"/>
  <c r="BK18" i="226"/>
  <c r="BO18" i="226"/>
  <c r="BC20" i="226"/>
  <c r="BG20" i="226"/>
  <c r="BK20" i="226"/>
  <c r="BO20" i="226"/>
  <c r="BD6" i="226"/>
  <c r="BH6" i="226"/>
  <c r="BL6" i="226"/>
  <c r="BP6" i="226"/>
  <c r="BD7" i="226"/>
  <c r="BH7" i="226"/>
  <c r="BL7" i="226"/>
  <c r="BP7" i="226"/>
  <c r="BD8" i="226"/>
  <c r="BH8" i="226"/>
  <c r="BL8" i="226"/>
  <c r="BP8" i="226"/>
  <c r="BD9" i="226"/>
  <c r="BH9" i="226"/>
  <c r="BL9" i="226"/>
  <c r="BP9" i="226"/>
  <c r="BD10" i="226"/>
  <c r="BH10" i="226"/>
  <c r="BL10" i="226"/>
  <c r="BP10" i="226"/>
  <c r="BD11" i="226"/>
  <c r="BH11" i="226"/>
  <c r="BL11" i="226"/>
  <c r="BP11" i="226"/>
  <c r="BD13" i="226"/>
  <c r="BH13" i="226"/>
  <c r="BL13" i="226"/>
  <c r="BP13" i="226"/>
  <c r="BD14" i="226"/>
  <c r="BH14" i="226"/>
  <c r="BL14" i="226"/>
  <c r="BP14" i="226"/>
  <c r="BD15" i="226"/>
  <c r="BH15" i="226"/>
  <c r="BL15" i="226"/>
  <c r="BP15" i="226"/>
  <c r="BD17" i="226"/>
  <c r="BH17" i="226"/>
  <c r="BL17" i="226"/>
  <c r="BP17" i="226"/>
  <c r="BD18" i="226"/>
  <c r="BH18" i="226"/>
  <c r="BL18" i="226"/>
  <c r="BP18" i="226"/>
  <c r="BD20" i="226"/>
  <c r="BH20" i="226"/>
  <c r="BL20" i="226"/>
  <c r="BP20" i="226"/>
  <c r="BA6" i="226"/>
  <c r="BE6" i="226"/>
  <c r="BI6" i="226"/>
  <c r="BM6" i="226"/>
  <c r="BA7" i="226"/>
  <c r="BE7" i="226"/>
  <c r="BI7" i="226"/>
  <c r="BM7" i="226"/>
  <c r="BA8" i="226"/>
  <c r="BE8" i="226"/>
  <c r="BI8" i="226"/>
  <c r="BM8" i="226"/>
  <c r="BA9" i="226"/>
  <c r="BE9" i="226"/>
  <c r="BI9" i="226"/>
  <c r="BM9" i="226"/>
  <c r="BA10" i="226"/>
  <c r="BE10" i="226"/>
  <c r="BI10" i="226"/>
  <c r="BM10" i="226"/>
  <c r="BA11" i="226"/>
  <c r="BE11" i="226"/>
  <c r="BI11" i="226"/>
  <c r="BM11" i="226"/>
  <c r="BA13" i="226"/>
  <c r="BE13" i="226"/>
  <c r="BI13" i="226"/>
  <c r="BM13" i="226"/>
  <c r="BA14" i="226"/>
  <c r="BE14" i="226"/>
  <c r="BI14" i="226"/>
  <c r="BM14" i="226"/>
  <c r="BA15" i="226"/>
  <c r="BE15" i="226"/>
  <c r="BI15" i="226"/>
  <c r="BM15" i="226"/>
  <c r="BA17" i="226"/>
  <c r="BE17" i="226"/>
  <c r="BI17" i="226"/>
  <c r="BM17" i="226"/>
  <c r="BA18" i="226"/>
  <c r="BE18" i="226"/>
  <c r="BI18" i="226"/>
  <c r="BM18" i="226"/>
  <c r="BA20" i="226"/>
  <c r="BE20" i="226"/>
  <c r="BI20" i="226"/>
  <c r="BM20" i="226"/>
  <c r="BA21" i="226"/>
  <c r="BE21" i="226"/>
  <c r="BI21" i="226"/>
  <c r="BM21" i="226"/>
  <c r="BA25" i="226"/>
  <c r="BE25" i="226"/>
  <c r="BI25" i="226"/>
  <c r="BM25" i="226"/>
  <c r="BA26" i="226"/>
  <c r="BE26" i="226"/>
  <c r="BI26" i="226"/>
  <c r="BM26" i="226"/>
  <c r="BA28" i="226"/>
  <c r="BE28" i="226"/>
  <c r="BI28" i="226"/>
  <c r="BM28" i="226"/>
  <c r="BA29" i="226"/>
  <c r="BE29" i="226"/>
  <c r="BI29" i="226"/>
  <c r="BM29" i="226"/>
  <c r="BA30" i="226"/>
  <c r="BE30" i="226"/>
  <c r="BI30" i="226"/>
  <c r="BM30" i="226"/>
  <c r="BA32" i="226"/>
  <c r="BE32" i="226"/>
  <c r="BI32" i="226"/>
  <c r="BM32" i="226"/>
  <c r="BA33" i="226"/>
  <c r="BE33" i="226"/>
  <c r="BI33" i="226"/>
  <c r="BM33" i="226"/>
  <c r="BA34" i="226"/>
  <c r="BE34" i="226"/>
  <c r="BI34" i="226"/>
  <c r="BM34" i="226"/>
  <c r="BA35" i="226"/>
  <c r="BC21" i="226"/>
  <c r="BH21" i="226"/>
  <c r="BN21" i="226"/>
  <c r="BC25" i="226"/>
  <c r="BH25" i="226"/>
  <c r="BN25" i="226"/>
  <c r="BC26" i="226"/>
  <c r="BH26" i="226"/>
  <c r="BN26" i="226"/>
  <c r="BC28" i="226"/>
  <c r="BH28" i="226"/>
  <c r="BN28" i="226"/>
  <c r="BC29" i="226"/>
  <c r="BH29" i="226"/>
  <c r="BN29" i="226"/>
  <c r="BC30" i="226"/>
  <c r="BH30" i="226"/>
  <c r="BN30" i="226"/>
  <c r="BC32" i="226"/>
  <c r="BH32" i="226"/>
  <c r="BN32" i="226"/>
  <c r="BC33" i="226"/>
  <c r="BH33" i="226"/>
  <c r="BN33" i="226"/>
  <c r="BC34" i="226"/>
  <c r="BH34" i="226"/>
  <c r="BN34" i="226"/>
  <c r="BC35" i="226"/>
  <c r="BG35" i="226"/>
  <c r="BK35" i="226"/>
  <c r="BO35" i="226"/>
  <c r="BC36" i="226"/>
  <c r="BG36" i="226"/>
  <c r="BK36" i="226"/>
  <c r="BO36" i="226"/>
  <c r="BC38" i="226"/>
  <c r="BG38" i="226"/>
  <c r="BK38" i="226"/>
  <c r="BO38" i="226"/>
  <c r="BC39" i="226"/>
  <c r="BG39" i="226"/>
  <c r="BK39" i="226"/>
  <c r="BO39" i="226"/>
  <c r="BC40" i="226"/>
  <c r="BG40" i="226"/>
  <c r="BK40" i="226"/>
  <c r="BO40" i="226"/>
  <c r="BC42" i="226"/>
  <c r="BG42" i="226"/>
  <c r="BK42" i="226"/>
  <c r="BO42" i="226"/>
  <c r="BC43" i="226"/>
  <c r="BG43" i="226"/>
  <c r="BK43" i="226"/>
  <c r="BO43" i="226"/>
  <c r="BC44" i="226"/>
  <c r="BG44" i="226"/>
  <c r="BK44" i="226"/>
  <c r="BO44" i="226"/>
  <c r="BC46" i="226"/>
  <c r="BG46" i="226"/>
  <c r="BK46" i="226"/>
  <c r="BO46" i="226"/>
  <c r="BC47" i="226"/>
  <c r="BG47" i="226"/>
  <c r="BK47" i="226"/>
  <c r="BO47" i="226"/>
  <c r="BC48" i="226"/>
  <c r="BG48" i="226"/>
  <c r="BK48" i="226"/>
  <c r="BO48" i="226"/>
  <c r="BC50" i="226"/>
  <c r="BG50" i="226"/>
  <c r="BO50" i="226"/>
  <c r="BC51" i="226"/>
  <c r="BG51" i="226"/>
  <c r="BK51" i="226"/>
  <c r="BC52" i="226"/>
  <c r="BK52" i="226"/>
  <c r="BC54" i="226"/>
  <c r="BK54" i="226"/>
  <c r="BC55" i="226"/>
  <c r="BD21" i="226"/>
  <c r="BJ21" i="226"/>
  <c r="BO21" i="226"/>
  <c r="BD25" i="226"/>
  <c r="BJ25" i="226"/>
  <c r="BO25" i="226"/>
  <c r="BD26" i="226"/>
  <c r="BJ26" i="226"/>
  <c r="BO26" i="226"/>
  <c r="BD28" i="226"/>
  <c r="BJ28" i="226"/>
  <c r="BO28" i="226"/>
  <c r="BD29" i="226"/>
  <c r="BJ29" i="226"/>
  <c r="BO29" i="226"/>
  <c r="BD30" i="226"/>
  <c r="BJ30" i="226"/>
  <c r="BO30" i="226"/>
  <c r="BD32" i="226"/>
  <c r="BJ32" i="226"/>
  <c r="BO32" i="226"/>
  <c r="BD33" i="226"/>
  <c r="BJ33" i="226"/>
  <c r="BO33" i="226"/>
  <c r="BD34" i="226"/>
  <c r="BJ34" i="226"/>
  <c r="BO34" i="226"/>
  <c r="BD35" i="226"/>
  <c r="BH35" i="226"/>
  <c r="BL35" i="226"/>
  <c r="BP35" i="226"/>
  <c r="BD36" i="226"/>
  <c r="BH36" i="226"/>
  <c r="BL36" i="226"/>
  <c r="BP36" i="226"/>
  <c r="BD38" i="226"/>
  <c r="BH38" i="226"/>
  <c r="BL38" i="226"/>
  <c r="BP38" i="226"/>
  <c r="BD39" i="226"/>
  <c r="BH39" i="226"/>
  <c r="BL39" i="226"/>
  <c r="BP39" i="226"/>
  <c r="BD40" i="226"/>
  <c r="BH40" i="226"/>
  <c r="BL40" i="226"/>
  <c r="BP40" i="226"/>
  <c r="BD42" i="226"/>
  <c r="BH42" i="226"/>
  <c r="BL42" i="226"/>
  <c r="BP42" i="226"/>
  <c r="BD43" i="226"/>
  <c r="BH43" i="226"/>
  <c r="BL43" i="226"/>
  <c r="BP43" i="226"/>
  <c r="BD44" i="226"/>
  <c r="BH44" i="226"/>
  <c r="BL44" i="226"/>
  <c r="BP44" i="226"/>
  <c r="BD46" i="226"/>
  <c r="BH46" i="226"/>
  <c r="BL46" i="226"/>
  <c r="BP46" i="226"/>
  <c r="BD47" i="226"/>
  <c r="BH47" i="226"/>
  <c r="BL47" i="226"/>
  <c r="BP47" i="226"/>
  <c r="BD48" i="226"/>
  <c r="BH48" i="226"/>
  <c r="BL48" i="226"/>
  <c r="BP48" i="226"/>
  <c r="BD50" i="226"/>
  <c r="BH50" i="226"/>
  <c r="BL50" i="226"/>
  <c r="BP50" i="226"/>
  <c r="BD51" i="226"/>
  <c r="BH51" i="226"/>
  <c r="BL51" i="226"/>
  <c r="BP51" i="226"/>
  <c r="BD52" i="226"/>
  <c r="BH52" i="226"/>
  <c r="BL52" i="226"/>
  <c r="BP52" i="226"/>
  <c r="BF21" i="226"/>
  <c r="BK21" i="226"/>
  <c r="BP21" i="226"/>
  <c r="BF25" i="226"/>
  <c r="BK25" i="226"/>
  <c r="BP25" i="226"/>
  <c r="BF26" i="226"/>
  <c r="BK26" i="226"/>
  <c r="BP26" i="226"/>
  <c r="BF28" i="226"/>
  <c r="BK28" i="226"/>
  <c r="BP28" i="226"/>
  <c r="BF29" i="226"/>
  <c r="BK29" i="226"/>
  <c r="BP29" i="226"/>
  <c r="BF30" i="226"/>
  <c r="BK30" i="226"/>
  <c r="BP30" i="226"/>
  <c r="BF32" i="226"/>
  <c r="BK32" i="226"/>
  <c r="BP32" i="226"/>
  <c r="BF33" i="226"/>
  <c r="BK33" i="226"/>
  <c r="BP33" i="226"/>
  <c r="BF34" i="226"/>
  <c r="BK34" i="226"/>
  <c r="BP34" i="226"/>
  <c r="BE35" i="226"/>
  <c r="BI35" i="226"/>
  <c r="BM35" i="226"/>
  <c r="BA36" i="226"/>
  <c r="BE36" i="226"/>
  <c r="BI36" i="226"/>
  <c r="BM36" i="226"/>
  <c r="BA38" i="226"/>
  <c r="BE38" i="226"/>
  <c r="BI38" i="226"/>
  <c r="BM38" i="226"/>
  <c r="BA39" i="226"/>
  <c r="BE39" i="226"/>
  <c r="BI39" i="226"/>
  <c r="BM39" i="226"/>
  <c r="BA40" i="226"/>
  <c r="BE40" i="226"/>
  <c r="BI40" i="226"/>
  <c r="BM40" i="226"/>
  <c r="BA42" i="226"/>
  <c r="BE42" i="226"/>
  <c r="BI42" i="226"/>
  <c r="BM42" i="226"/>
  <c r="BA43" i="226"/>
  <c r="BE43" i="226"/>
  <c r="BI43" i="226"/>
  <c r="BM43" i="226"/>
  <c r="BA44" i="226"/>
  <c r="BE44" i="226"/>
  <c r="BI44" i="226"/>
  <c r="BM44" i="226"/>
  <c r="BA46" i="226"/>
  <c r="BE46" i="226"/>
  <c r="BI46" i="226"/>
  <c r="BM46" i="226"/>
  <c r="BA47" i="226"/>
  <c r="BE47" i="226"/>
  <c r="BI47" i="226"/>
  <c r="BM47" i="226"/>
  <c r="BA48" i="226"/>
  <c r="BE48" i="226"/>
  <c r="BI48" i="226"/>
  <c r="BM48" i="226"/>
  <c r="BA50" i="226"/>
  <c r="BE50" i="226"/>
  <c r="BI50" i="226"/>
  <c r="BM50" i="226"/>
  <c r="BA51" i="226"/>
  <c r="BE51" i="226"/>
  <c r="BI51" i="226"/>
  <c r="BM51" i="226"/>
  <c r="BA52" i="226"/>
  <c r="BE52" i="226"/>
  <c r="BI52" i="226"/>
  <c r="BM52" i="226"/>
  <c r="BA54" i="226"/>
  <c r="BE54" i="226"/>
  <c r="BI54" i="226"/>
  <c r="BB21" i="226"/>
  <c r="BG21" i="226"/>
  <c r="BL21" i="226"/>
  <c r="BB25" i="226"/>
  <c r="BG25" i="226"/>
  <c r="BL25" i="226"/>
  <c r="BB26" i="226"/>
  <c r="BG26" i="226"/>
  <c r="BL26" i="226"/>
  <c r="BB28" i="226"/>
  <c r="BG28" i="226"/>
  <c r="BL28" i="226"/>
  <c r="BB29" i="226"/>
  <c r="BG29" i="226"/>
  <c r="BL29" i="226"/>
  <c r="BB30" i="226"/>
  <c r="BG30" i="226"/>
  <c r="BL30" i="226"/>
  <c r="BB32" i="226"/>
  <c r="BG32" i="226"/>
  <c r="BL32" i="226"/>
  <c r="BB33" i="226"/>
  <c r="BG33" i="226"/>
  <c r="BL33" i="226"/>
  <c r="BB34" i="226"/>
  <c r="BG34" i="226"/>
  <c r="BL34" i="226"/>
  <c r="BB35" i="226"/>
  <c r="BF35" i="226"/>
  <c r="BJ35" i="226"/>
  <c r="BN35" i="226"/>
  <c r="BB36" i="226"/>
  <c r="BF36" i="226"/>
  <c r="BJ36" i="226"/>
  <c r="BN36" i="226"/>
  <c r="BB38" i="226"/>
  <c r="BF38" i="226"/>
  <c r="BJ38" i="226"/>
  <c r="BN38" i="226"/>
  <c r="BB39" i="226"/>
  <c r="BF39" i="226"/>
  <c r="BJ39" i="226"/>
  <c r="BN39" i="226"/>
  <c r="BB40" i="226"/>
  <c r="BF40" i="226"/>
  <c r="BJ40" i="226"/>
  <c r="BN40" i="226"/>
  <c r="BB42" i="226"/>
  <c r="BF42" i="226"/>
  <c r="BJ42" i="226"/>
  <c r="BN42" i="226"/>
  <c r="BB43" i="226"/>
  <c r="BF43" i="226"/>
  <c r="BJ43" i="226"/>
  <c r="BN43" i="226"/>
  <c r="BB44" i="226"/>
  <c r="BF44" i="226"/>
  <c r="BJ44" i="226"/>
  <c r="BN44" i="226"/>
  <c r="BB46" i="226"/>
  <c r="BF46" i="226"/>
  <c r="BJ46" i="226"/>
  <c r="BN46" i="226"/>
  <c r="BB47" i="226"/>
  <c r="BF47" i="226"/>
  <c r="BJ47" i="226"/>
  <c r="BN47" i="226"/>
  <c r="BB48" i="226"/>
  <c r="BF48" i="226"/>
  <c r="BJ48" i="226"/>
  <c r="BN48" i="226"/>
  <c r="BB50" i="226"/>
  <c r="BF50" i="226"/>
  <c r="BJ50" i="226"/>
  <c r="BN50" i="226"/>
  <c r="BB51" i="226"/>
  <c r="BF51" i="226"/>
  <c r="BJ51" i="226"/>
  <c r="BN51" i="226"/>
  <c r="BB52" i="226"/>
  <c r="BF52" i="226"/>
  <c r="BJ52" i="226"/>
  <c r="BN52" i="226"/>
  <c r="BB54" i="226"/>
  <c r="BF54" i="226"/>
  <c r="BJ54" i="226"/>
  <c r="BN54" i="226"/>
  <c r="BB55" i="226"/>
  <c r="BF55" i="226"/>
  <c r="BJ55" i="226"/>
  <c r="BN55" i="226"/>
  <c r="BB56" i="226"/>
  <c r="BF56" i="226"/>
  <c r="BJ56" i="226"/>
  <c r="BN56" i="226"/>
  <c r="BK50" i="226"/>
  <c r="BO51" i="226"/>
  <c r="BG52" i="226"/>
  <c r="BO52" i="226"/>
  <c r="BG54" i="226"/>
  <c r="BO54" i="226"/>
  <c r="BP56" i="226"/>
  <c r="BD55" i="226"/>
  <c r="BM54" i="226"/>
  <c r="BE55" i="226"/>
  <c r="BK55" i="226"/>
  <c r="BP55" i="226"/>
  <c r="BE56" i="226"/>
  <c r="BK56" i="226"/>
  <c r="BD54" i="226"/>
  <c r="BP54" i="226"/>
  <c r="BG55" i="226"/>
  <c r="BL55" i="226"/>
  <c r="BA56" i="226"/>
  <c r="BG56" i="226"/>
  <c r="BL56" i="226"/>
  <c r="BH54" i="226"/>
  <c r="BA55" i="226"/>
  <c r="BH55" i="226"/>
  <c r="BM55" i="226"/>
  <c r="BC56" i="226"/>
  <c r="BH56" i="226"/>
  <c r="BM56" i="226"/>
  <c r="BL54" i="226"/>
  <c r="BI55" i="226"/>
  <c r="BO55" i="226"/>
  <c r="BD56" i="226"/>
  <c r="BI56" i="226"/>
  <c r="BO56" i="226"/>
  <c r="BI24" i="206"/>
  <c r="BI23" i="206" s="1"/>
  <c r="BD57" i="229" s="1"/>
  <c r="BD46" i="229" s="1"/>
  <c r="BM24" i="206"/>
  <c r="BM23" i="206" s="1"/>
  <c r="BH57" i="229" s="1"/>
  <c r="BH46" i="229" s="1"/>
  <c r="BF24" i="206"/>
  <c r="BF23" i="206" s="1"/>
  <c r="BA57" i="229" s="1"/>
  <c r="BA46" i="229" s="1"/>
  <c r="BJ24" i="206"/>
  <c r="BJ23" i="206" s="1"/>
  <c r="BE57" i="229" s="1"/>
  <c r="BE46" i="229" s="1"/>
  <c r="BN24" i="206"/>
  <c r="BN23" i="206" s="1"/>
  <c r="BI57" i="229" s="1"/>
  <c r="BI46" i="229" s="1"/>
  <c r="BG24" i="206"/>
  <c r="BG23" i="206" s="1"/>
  <c r="BB57" i="229" s="1"/>
  <c r="BB46" i="229" s="1"/>
  <c r="BK24" i="206"/>
  <c r="BK23" i="206" s="1"/>
  <c r="BF57" i="229" s="1"/>
  <c r="BF46" i="229" s="1"/>
  <c r="BO24" i="206"/>
  <c r="BO23" i="206" s="1"/>
  <c r="BJ57" i="229" s="1"/>
  <c r="BJ46" i="229" s="1"/>
  <c r="BH24" i="206"/>
  <c r="BL24" i="206"/>
  <c r="BL23" i="206" s="1"/>
  <c r="BG57" i="229" s="1"/>
  <c r="BG46" i="229" s="1"/>
  <c r="BP24" i="206"/>
  <c r="BP23" i="206" s="1"/>
  <c r="BK57" i="229" s="1"/>
  <c r="BK46" i="229" s="1"/>
  <c r="BB24" i="226"/>
  <c r="BB23" i="226" s="1"/>
  <c r="AW61" i="229" s="1"/>
  <c r="AW93" i="229" s="1"/>
  <c r="BF24" i="226"/>
  <c r="BJ24" i="226"/>
  <c r="BN24" i="226"/>
  <c r="BN23" i="226" s="1"/>
  <c r="BI61" i="229" s="1"/>
  <c r="BI93" i="229" s="1"/>
  <c r="BC24" i="226"/>
  <c r="BG24" i="226"/>
  <c r="BG23" i="226" s="1"/>
  <c r="BB61" i="229" s="1"/>
  <c r="BB93" i="229" s="1"/>
  <c r="BK24" i="226"/>
  <c r="BK23" i="226" s="1"/>
  <c r="BF61" i="229" s="1"/>
  <c r="BF93" i="229" s="1"/>
  <c r="BO24" i="226"/>
  <c r="BO23" i="226" s="1"/>
  <c r="BJ61" i="229" s="1"/>
  <c r="BJ93" i="229" s="1"/>
  <c r="BD24" i="226"/>
  <c r="BH24" i="226"/>
  <c r="BL24" i="226"/>
  <c r="BP24" i="226"/>
  <c r="BP23" i="226" s="1"/>
  <c r="BK61" i="229" s="1"/>
  <c r="BK93" i="229" s="1"/>
  <c r="BA24" i="226"/>
  <c r="BA23" i="226" s="1"/>
  <c r="AV61" i="229" s="1"/>
  <c r="AV93" i="229" s="1"/>
  <c r="BE24" i="226"/>
  <c r="BE23" i="226" s="1"/>
  <c r="AZ61" i="229" s="1"/>
  <c r="AZ93" i="229" s="1"/>
  <c r="BI24" i="226"/>
  <c r="BM24" i="226"/>
  <c r="BF22" i="206"/>
  <c r="BJ22" i="206"/>
  <c r="BN22" i="206"/>
  <c r="BG22" i="206"/>
  <c r="BK22" i="206"/>
  <c r="BO22" i="206"/>
  <c r="BH22" i="206"/>
  <c r="BL22" i="206"/>
  <c r="BP22" i="206"/>
  <c r="BI22" i="206"/>
  <c r="BM22" i="206"/>
  <c r="BC22" i="226"/>
  <c r="BG22" i="226"/>
  <c r="BK22" i="226"/>
  <c r="BO22" i="226"/>
  <c r="BD22" i="226"/>
  <c r="BH22" i="226"/>
  <c r="BL22" i="226"/>
  <c r="BP22" i="226"/>
  <c r="BA22" i="226"/>
  <c r="BE22" i="226"/>
  <c r="BI22" i="226"/>
  <c r="BM22" i="226"/>
  <c r="BB22" i="226"/>
  <c r="BF22" i="226"/>
  <c r="BJ22" i="226"/>
  <c r="BN22" i="226"/>
  <c r="BD55" i="206"/>
  <c r="BB55" i="206"/>
  <c r="BE55" i="206"/>
  <c r="BC55" i="206"/>
  <c r="BA55" i="206"/>
  <c r="BE9" i="206"/>
  <c r="BD9" i="206"/>
  <c r="BC9" i="206"/>
  <c r="BB9" i="206"/>
  <c r="BA9" i="206"/>
  <c r="BB7" i="206"/>
  <c r="BA7" i="206"/>
  <c r="BD7" i="206"/>
  <c r="BC7" i="206"/>
  <c r="BE7" i="206"/>
  <c r="BD56" i="206"/>
  <c r="BC56" i="206"/>
  <c r="BB56" i="206"/>
  <c r="BE56" i="206"/>
  <c r="BA56" i="206"/>
  <c r="BD51" i="206"/>
  <c r="BC51" i="206"/>
  <c r="BB51" i="206"/>
  <c r="BE51" i="206"/>
  <c r="BA51" i="206"/>
  <c r="BD47" i="206"/>
  <c r="BC47" i="206"/>
  <c r="BB47" i="206"/>
  <c r="BE47" i="206"/>
  <c r="BA47" i="206"/>
  <c r="BD43" i="206"/>
  <c r="BC43" i="206"/>
  <c r="BB43" i="206"/>
  <c r="BE43" i="206"/>
  <c r="BA43" i="206"/>
  <c r="BE39" i="206"/>
  <c r="BA39" i="206"/>
  <c r="BD39" i="206"/>
  <c r="BC39" i="206"/>
  <c r="BB39" i="206"/>
  <c r="BE35" i="206"/>
  <c r="BA35" i="206"/>
  <c r="BD35" i="206"/>
  <c r="BC35" i="206"/>
  <c r="BB35" i="206"/>
  <c r="BE33" i="206"/>
  <c r="BA33" i="206"/>
  <c r="BD33" i="206"/>
  <c r="BC33" i="206"/>
  <c r="BB33" i="206"/>
  <c r="BE29" i="206"/>
  <c r="BA29" i="206"/>
  <c r="BD29" i="206"/>
  <c r="BC29" i="206"/>
  <c r="BB29" i="206"/>
  <c r="BE25" i="206"/>
  <c r="BA25" i="206"/>
  <c r="BC25" i="206"/>
  <c r="BB25" i="206"/>
  <c r="BD25" i="206"/>
  <c r="BE21" i="206"/>
  <c r="BA21" i="206"/>
  <c r="BC21" i="206"/>
  <c r="BB21" i="206"/>
  <c r="BD21" i="206"/>
  <c r="BB17" i="206"/>
  <c r="BE17" i="206"/>
  <c r="BA17" i="206"/>
  <c r="BD17" i="206"/>
  <c r="BC17" i="206"/>
  <c r="BA15" i="206"/>
  <c r="BB15" i="206"/>
  <c r="BE15" i="206"/>
  <c r="BD15" i="206"/>
  <c r="BC15" i="206"/>
  <c r="BB13" i="206"/>
  <c r="BE13" i="206"/>
  <c r="BA13" i="206"/>
  <c r="BD13" i="206"/>
  <c r="BC13" i="206"/>
  <c r="BB11" i="206"/>
  <c r="BA11" i="206"/>
  <c r="BE11" i="206"/>
  <c r="BD11" i="206"/>
  <c r="BC11" i="206"/>
  <c r="BC10" i="206"/>
  <c r="BA10" i="206"/>
  <c r="BB10" i="206"/>
  <c r="BD10" i="206"/>
  <c r="BE10" i="206"/>
  <c r="BE8" i="206"/>
  <c r="BA8" i="206"/>
  <c r="BD8" i="206"/>
  <c r="BC8" i="206"/>
  <c r="BB8" i="206"/>
  <c r="BB6" i="206"/>
  <c r="BE6" i="206"/>
  <c r="BD6" i="206"/>
  <c r="BC6" i="206"/>
  <c r="BA6" i="206"/>
  <c r="BD54" i="206"/>
  <c r="BC54" i="206"/>
  <c r="BC53" i="206" s="1"/>
  <c r="BB54" i="206"/>
  <c r="BE54" i="206"/>
  <c r="BA54" i="206"/>
  <c r="BA53" i="206" s="1"/>
  <c r="BD52" i="206"/>
  <c r="BC52" i="206"/>
  <c r="BB52" i="206"/>
  <c r="BE52" i="206"/>
  <c r="BA52" i="206"/>
  <c r="BD50" i="206"/>
  <c r="BC50" i="206"/>
  <c r="BB50" i="206"/>
  <c r="BE50" i="206"/>
  <c r="BA50" i="206"/>
  <c r="BD48" i="206"/>
  <c r="BC48" i="206"/>
  <c r="BB48" i="206"/>
  <c r="BE48" i="206"/>
  <c r="BA48" i="206"/>
  <c r="BD46" i="206"/>
  <c r="BC46" i="206"/>
  <c r="BB46" i="206"/>
  <c r="BE46" i="206"/>
  <c r="BA46" i="206"/>
  <c r="BD44" i="206"/>
  <c r="BC44" i="206"/>
  <c r="BB44" i="206"/>
  <c r="BE44" i="206"/>
  <c r="BA44" i="206"/>
  <c r="BD42" i="206"/>
  <c r="BC42" i="206"/>
  <c r="BB42" i="206"/>
  <c r="BE42" i="206"/>
  <c r="BA42" i="206"/>
  <c r="BE40" i="206"/>
  <c r="BA40" i="206"/>
  <c r="BB40" i="206"/>
  <c r="BD40" i="206"/>
  <c r="BC40" i="206"/>
  <c r="BE38" i="206"/>
  <c r="BA38" i="206"/>
  <c r="BB38" i="206"/>
  <c r="BD38" i="206"/>
  <c r="BC38" i="206"/>
  <c r="BE36" i="206"/>
  <c r="BA36" i="206"/>
  <c r="BB36" i="206"/>
  <c r="BD36" i="206"/>
  <c r="BC36" i="206"/>
  <c r="BE34" i="206"/>
  <c r="BA34" i="206"/>
  <c r="BB34" i="206"/>
  <c r="BD34" i="206"/>
  <c r="BC34" i="206"/>
  <c r="BE32" i="206"/>
  <c r="BA32" i="206"/>
  <c r="BB32" i="206"/>
  <c r="BD32" i="206"/>
  <c r="BC32" i="206"/>
  <c r="BE30" i="206"/>
  <c r="BA30" i="206"/>
  <c r="BD30" i="206"/>
  <c r="BC30" i="206"/>
  <c r="BB30" i="206"/>
  <c r="BE28" i="206"/>
  <c r="BA28" i="206"/>
  <c r="BD28" i="206"/>
  <c r="BC28" i="206"/>
  <c r="BB28" i="206"/>
  <c r="BE26" i="206"/>
  <c r="BA26" i="206"/>
  <c r="BD26" i="206"/>
  <c r="BC26" i="206"/>
  <c r="BB26" i="206"/>
  <c r="BE24" i="206"/>
  <c r="BA24" i="206"/>
  <c r="BD24" i="206"/>
  <c r="BC24" i="206"/>
  <c r="BB24" i="206"/>
  <c r="BE22" i="206"/>
  <c r="BA22" i="206"/>
  <c r="BB22" i="206"/>
  <c r="BD22" i="206"/>
  <c r="BC22" i="206"/>
  <c r="BE20" i="206"/>
  <c r="BE19" i="206" s="1"/>
  <c r="AZ57" i="228" s="1"/>
  <c r="BA20" i="206"/>
  <c r="BA19" i="206" s="1"/>
  <c r="AV57" i="228" s="1"/>
  <c r="BD20" i="206"/>
  <c r="BC20" i="206"/>
  <c r="BC19" i="206" s="1"/>
  <c r="AX57" i="228" s="1"/>
  <c r="BB20" i="206"/>
  <c r="BB19" i="206" s="1"/>
  <c r="AW57" i="228" s="1"/>
  <c r="BE18" i="206"/>
  <c r="BB18" i="206"/>
  <c r="BA18" i="206"/>
  <c r="BD18" i="206"/>
  <c r="BC18" i="206"/>
  <c r="BB14" i="206"/>
  <c r="BE14" i="206"/>
  <c r="BD14" i="206"/>
  <c r="BC14" i="206"/>
  <c r="BA14" i="206"/>
  <c r="D14" i="226"/>
  <c r="Z55" i="226"/>
  <c r="AC55" i="226"/>
  <c r="AW55" i="226"/>
  <c r="AI55" i="226"/>
  <c r="L55" i="226"/>
  <c r="AR55" i="226"/>
  <c r="I55" i="226"/>
  <c r="AS55" i="226"/>
  <c r="AA55" i="226"/>
  <c r="T55" i="226"/>
  <c r="AZ55" i="226"/>
  <c r="E55" i="226"/>
  <c r="AT55" i="226"/>
  <c r="V55" i="226"/>
  <c r="AO55" i="226"/>
  <c r="AH55" i="226"/>
  <c r="D55" i="226"/>
  <c r="AK55" i="226"/>
  <c r="R55" i="226"/>
  <c r="F55" i="226"/>
  <c r="W55" i="226"/>
  <c r="AM55" i="226"/>
  <c r="P55" i="226"/>
  <c r="AF55" i="226"/>
  <c r="AV55" i="226"/>
  <c r="AX55" i="226"/>
  <c r="K55" i="226"/>
  <c r="N55" i="226"/>
  <c r="AL55" i="226"/>
  <c r="Y55" i="226"/>
  <c r="J55" i="226"/>
  <c r="U55" i="226"/>
  <c r="Q55" i="226"/>
  <c r="O55" i="226"/>
  <c r="AE55" i="226"/>
  <c r="AU55" i="226"/>
  <c r="H55" i="226"/>
  <c r="X55" i="226"/>
  <c r="AN55" i="226"/>
  <c r="AG55" i="226"/>
  <c r="S55" i="226"/>
  <c r="AY55" i="226"/>
  <c r="AB55" i="226"/>
  <c r="AD55" i="226"/>
  <c r="M55" i="226"/>
  <c r="AP55" i="226"/>
  <c r="AQ55" i="226"/>
  <c r="AJ55" i="226"/>
  <c r="M55" i="206"/>
  <c r="AS55" i="206"/>
  <c r="V55" i="206"/>
  <c r="I55" i="206"/>
  <c r="AO55" i="206"/>
  <c r="Z55" i="206"/>
  <c r="O55" i="206"/>
  <c r="AE55" i="206"/>
  <c r="AU55" i="206"/>
  <c r="H55" i="206"/>
  <c r="X55" i="206"/>
  <c r="AN55" i="206"/>
  <c r="U55" i="206"/>
  <c r="AD55" i="206"/>
  <c r="Q55" i="206"/>
  <c r="AW55" i="206"/>
  <c r="AH55" i="206"/>
  <c r="S55" i="206"/>
  <c r="AI55" i="206"/>
  <c r="AY55" i="206"/>
  <c r="L55" i="206"/>
  <c r="AB55" i="206"/>
  <c r="AR55" i="206"/>
  <c r="AC55" i="206"/>
  <c r="E55" i="206"/>
  <c r="AL55" i="206"/>
  <c r="Y55" i="206"/>
  <c r="J55" i="206"/>
  <c r="AP55" i="206"/>
  <c r="F55" i="206"/>
  <c r="W55" i="206"/>
  <c r="AM55" i="206"/>
  <c r="P55" i="206"/>
  <c r="AF55" i="206"/>
  <c r="AV55" i="206"/>
  <c r="D55" i="206"/>
  <c r="AK55" i="206"/>
  <c r="N55" i="206"/>
  <c r="AT55" i="206"/>
  <c r="AG55" i="206"/>
  <c r="R55" i="206"/>
  <c r="AX55" i="206"/>
  <c r="K55" i="206"/>
  <c r="AA55" i="206"/>
  <c r="AQ55" i="206"/>
  <c r="T55" i="206"/>
  <c r="AJ55" i="206"/>
  <c r="AZ55" i="206"/>
  <c r="AT25" i="226"/>
  <c r="AA47" i="226"/>
  <c r="AV14" i="226"/>
  <c r="M22" i="226"/>
  <c r="AH26" i="226"/>
  <c r="N42" i="226"/>
  <c r="T14" i="226"/>
  <c r="AG14" i="226"/>
  <c r="AN36" i="226"/>
  <c r="AW14" i="226"/>
  <c r="AW9" i="226"/>
  <c r="AR6" i="226"/>
  <c r="F9" i="226"/>
  <c r="Q11" i="226"/>
  <c r="L14" i="226"/>
  <c r="AA14" i="226"/>
  <c r="AO14" i="226"/>
  <c r="F15" i="226"/>
  <c r="AV22" i="226"/>
  <c r="Q9" i="226"/>
  <c r="AD11" i="226"/>
  <c r="O14" i="226"/>
  <c r="AB14" i="226"/>
  <c r="AQ14" i="226"/>
  <c r="AT15" i="226"/>
  <c r="AF20" i="226"/>
  <c r="AT11" i="226"/>
  <c r="E14" i="226"/>
  <c r="U14" i="226"/>
  <c r="AJ14" i="226"/>
  <c r="AE25" i="226"/>
  <c r="K20" i="226"/>
  <c r="W6" i="226"/>
  <c r="AG6" i="226"/>
  <c r="I8" i="226"/>
  <c r="P8" i="226"/>
  <c r="W8" i="226"/>
  <c r="AK8" i="226"/>
  <c r="AR8" i="226"/>
  <c r="AZ8" i="226"/>
  <c r="M6" i="226"/>
  <c r="X6" i="226"/>
  <c r="AI6" i="226"/>
  <c r="AS6" i="226"/>
  <c r="K8" i="226"/>
  <c r="Q8" i="226"/>
  <c r="Y8" i="226"/>
  <c r="AF8" i="226"/>
  <c r="AM8" i="226"/>
  <c r="AU8" i="226"/>
  <c r="AA9" i="226"/>
  <c r="F11" i="226"/>
  <c r="AI11" i="226"/>
  <c r="I14" i="226"/>
  <c r="P14" i="226"/>
  <c r="AE14" i="226"/>
  <c r="AK14" i="226"/>
  <c r="AR14" i="226"/>
  <c r="AZ14" i="226"/>
  <c r="Q17" i="226"/>
  <c r="AD17" i="226"/>
  <c r="AW17" i="226"/>
  <c r="Q18" i="226"/>
  <c r="Q16" i="226" s="1"/>
  <c r="AC18" i="226"/>
  <c r="E6" i="226"/>
  <c r="Q6" i="226"/>
  <c r="AB6" i="226"/>
  <c r="AM6" i="226"/>
  <c r="AW6" i="226"/>
  <c r="D8" i="226"/>
  <c r="L8" i="226"/>
  <c r="T8" i="226"/>
  <c r="AA8" i="226"/>
  <c r="AG8" i="226"/>
  <c r="AO8" i="226"/>
  <c r="AV8" i="226"/>
  <c r="AL9" i="226"/>
  <c r="I11" i="226"/>
  <c r="Y11" i="226"/>
  <c r="AL11" i="226"/>
  <c r="AY11" i="226"/>
  <c r="K14" i="226"/>
  <c r="Q14" i="226"/>
  <c r="Y14" i="226"/>
  <c r="AF14" i="226"/>
  <c r="AM14" i="226"/>
  <c r="AU14" i="226"/>
  <c r="F17" i="226"/>
  <c r="S17" i="226"/>
  <c r="AI17" i="226"/>
  <c r="AY17" i="226"/>
  <c r="H18" i="226"/>
  <c r="S18" i="226"/>
  <c r="AG18" i="226"/>
  <c r="AW18" i="226"/>
  <c r="AV20" i="226"/>
  <c r="H6" i="226"/>
  <c r="S6" i="226"/>
  <c r="AC6" i="226"/>
  <c r="AN6" i="226"/>
  <c r="AY6" i="226"/>
  <c r="E8" i="226"/>
  <c r="O8" i="226"/>
  <c r="U8" i="226"/>
  <c r="AB8" i="226"/>
  <c r="AJ8" i="226"/>
  <c r="AQ8" i="226"/>
  <c r="AW8" i="226"/>
  <c r="N11" i="226"/>
  <c r="AA11" i="226"/>
  <c r="AO11" i="226"/>
  <c r="I17" i="226"/>
  <c r="Y17" i="226"/>
  <c r="AL17" i="226"/>
  <c r="I18" i="226"/>
  <c r="X18" i="226"/>
  <c r="AJ18" i="226"/>
  <c r="AY18" i="226"/>
  <c r="M26" i="226"/>
  <c r="AU28" i="226"/>
  <c r="L6" i="226"/>
  <c r="AE8" i="226"/>
  <c r="N17" i="226"/>
  <c r="AA17" i="226"/>
  <c r="AO17" i="226"/>
  <c r="O18" i="226"/>
  <c r="Y18" i="226"/>
  <c r="AM18" i="226"/>
  <c r="S11" i="226"/>
  <c r="AW11" i="226"/>
  <c r="W14" i="226"/>
  <c r="AS18" i="226"/>
  <c r="S21" i="226"/>
  <c r="V7" i="226"/>
  <c r="V13" i="226"/>
  <c r="D6" i="226"/>
  <c r="I6" i="226"/>
  <c r="T6" i="226"/>
  <c r="Y6" i="226"/>
  <c r="AJ6" i="226"/>
  <c r="AO6" i="226"/>
  <c r="AZ6" i="226"/>
  <c r="Q7" i="226"/>
  <c r="AA7" i="226"/>
  <c r="AW7" i="226"/>
  <c r="K6" i="226"/>
  <c r="P6" i="226"/>
  <c r="U6" i="226"/>
  <c r="AA6" i="226"/>
  <c r="AF6" i="226"/>
  <c r="AK6" i="226"/>
  <c r="AQ6" i="226"/>
  <c r="AV6" i="226"/>
  <c r="I7" i="226"/>
  <c r="S7" i="226"/>
  <c r="AD7" i="226"/>
  <c r="AO7" i="226"/>
  <c r="AY7" i="226"/>
  <c r="H8" i="226"/>
  <c r="M8" i="226"/>
  <c r="S8" i="226"/>
  <c r="X8" i="226"/>
  <c r="AC8" i="226"/>
  <c r="AI8" i="226"/>
  <c r="AN8" i="226"/>
  <c r="AS8" i="226"/>
  <c r="AY8" i="226"/>
  <c r="N9" i="226"/>
  <c r="Y9" i="226"/>
  <c r="AI9" i="226"/>
  <c r="AT9" i="226"/>
  <c r="K11" i="226"/>
  <c r="V11" i="226"/>
  <c r="AG11" i="226"/>
  <c r="AQ11" i="226"/>
  <c r="I13" i="226"/>
  <c r="S13" i="226"/>
  <c r="AD13" i="226"/>
  <c r="AO13" i="226"/>
  <c r="AY13" i="226"/>
  <c r="H14" i="226"/>
  <c r="M14" i="226"/>
  <c r="S14" i="226"/>
  <c r="X14" i="226"/>
  <c r="AC14" i="226"/>
  <c r="AI14" i="226"/>
  <c r="AN14" i="226"/>
  <c r="AS14" i="226"/>
  <c r="AY14" i="226"/>
  <c r="AI15" i="226"/>
  <c r="K17" i="226"/>
  <c r="V17" i="226"/>
  <c r="AG17" i="226"/>
  <c r="AQ17" i="226"/>
  <c r="L18" i="226"/>
  <c r="W18" i="226"/>
  <c r="AE18" i="226"/>
  <c r="AO18" i="226"/>
  <c r="D20" i="226"/>
  <c r="AK20" i="226"/>
  <c r="K7" i="226"/>
  <c r="K13" i="226"/>
  <c r="AQ13" i="226"/>
  <c r="N7" i="226"/>
  <c r="Y7" i="226"/>
  <c r="AI7" i="226"/>
  <c r="AT7" i="226"/>
  <c r="I9" i="226"/>
  <c r="S9" i="226"/>
  <c r="AD9" i="226"/>
  <c r="AO9" i="226"/>
  <c r="AY9" i="226"/>
  <c r="N13" i="226"/>
  <c r="Y13" i="226"/>
  <c r="AI13" i="226"/>
  <c r="AT13" i="226"/>
  <c r="I15" i="226"/>
  <c r="P20" i="226"/>
  <c r="Z22" i="226"/>
  <c r="AG7" i="226"/>
  <c r="AQ7" i="226"/>
  <c r="AG13" i="226"/>
  <c r="O6" i="226"/>
  <c r="AE6" i="226"/>
  <c r="AU6" i="226"/>
  <c r="F7" i="226"/>
  <c r="AL7" i="226"/>
  <c r="K9" i="226"/>
  <c r="V9" i="226"/>
  <c r="AG9" i="226"/>
  <c r="AQ9" i="226"/>
  <c r="F13" i="226"/>
  <c r="Q13" i="226"/>
  <c r="AA13" i="226"/>
  <c r="AL13" i="226"/>
  <c r="AW13" i="226"/>
  <c r="Y15" i="226"/>
  <c r="H47" i="226"/>
  <c r="T22" i="226"/>
  <c r="M24" i="226"/>
  <c r="H32" i="226"/>
  <c r="AH24" i="226"/>
  <c r="X25" i="226"/>
  <c r="J28" i="226"/>
  <c r="AD34" i="226"/>
  <c r="X44" i="226"/>
  <c r="E18" i="226"/>
  <c r="M18" i="226"/>
  <c r="AT32" i="226"/>
  <c r="D10" i="226"/>
  <c r="K10" i="226"/>
  <c r="P10" i="226"/>
  <c r="U10" i="226"/>
  <c r="AA10" i="226"/>
  <c r="AF10" i="226"/>
  <c r="AK10" i="226"/>
  <c r="AQ10" i="226"/>
  <c r="AV10" i="226"/>
  <c r="E10" i="226"/>
  <c r="L10" i="226"/>
  <c r="Q10" i="226"/>
  <c r="W10" i="226"/>
  <c r="AB10" i="226"/>
  <c r="AG10" i="226"/>
  <c r="AM10" i="226"/>
  <c r="AR10" i="226"/>
  <c r="AW10" i="226"/>
  <c r="H10" i="226"/>
  <c r="M10" i="226"/>
  <c r="S10" i="226"/>
  <c r="X10" i="226"/>
  <c r="AC10" i="226"/>
  <c r="AI10" i="226"/>
  <c r="AN10" i="226"/>
  <c r="AS10" i="226"/>
  <c r="AY10" i="226"/>
  <c r="I10" i="226"/>
  <c r="O10" i="226"/>
  <c r="T10" i="226"/>
  <c r="Y10" i="226"/>
  <c r="AE10" i="226"/>
  <c r="AJ10" i="226"/>
  <c r="AO10" i="226"/>
  <c r="AU10" i="226"/>
  <c r="AZ10" i="226"/>
  <c r="N15" i="226"/>
  <c r="K15" i="226"/>
  <c r="V15" i="226"/>
  <c r="AG15" i="226"/>
  <c r="AQ15" i="226"/>
  <c r="Q15" i="226"/>
  <c r="Q12" i="226" s="1"/>
  <c r="AA15" i="226"/>
  <c r="AL15" i="226"/>
  <c r="AW15" i="226"/>
  <c r="S15" i="226"/>
  <c r="AD15" i="226"/>
  <c r="AO15" i="226"/>
  <c r="AY15" i="226"/>
  <c r="AA6" i="206"/>
  <c r="T18" i="226"/>
  <c r="AB18" i="226"/>
  <c r="AI18" i="226"/>
  <c r="AR18" i="226"/>
  <c r="AZ18" i="226"/>
  <c r="AA20" i="226"/>
  <c r="I21" i="226"/>
  <c r="AO22" i="226"/>
  <c r="Z24" i="226"/>
  <c r="Z26" i="226"/>
  <c r="S28" i="226"/>
  <c r="X52" i="226"/>
  <c r="AN18" i="226"/>
  <c r="AU18" i="226"/>
  <c r="U20" i="226"/>
  <c r="AQ20" i="226"/>
  <c r="AL21" i="226"/>
  <c r="E22" i="226"/>
  <c r="AH22" i="226"/>
  <c r="E24" i="226"/>
  <c r="AO24" i="226"/>
  <c r="P25" i="226"/>
  <c r="AZ25" i="226"/>
  <c r="E26" i="226"/>
  <c r="AO26" i="226"/>
  <c r="AM28" i="226"/>
  <c r="AB32" i="226"/>
  <c r="AC33" i="226"/>
  <c r="AY34" i="226"/>
  <c r="M39" i="226"/>
  <c r="AZ47" i="226"/>
  <c r="J8" i="206"/>
  <c r="T7" i="206"/>
  <c r="D50" i="206"/>
  <c r="AJ10" i="206"/>
  <c r="Y8" i="206"/>
  <c r="Z8" i="206"/>
  <c r="Q6" i="206"/>
  <c r="O7" i="206"/>
  <c r="AH6" i="206"/>
  <c r="AX6" i="206"/>
  <c r="S22" i="206"/>
  <c r="O6" i="206"/>
  <c r="AS6" i="206"/>
  <c r="D8" i="206"/>
  <c r="AQ8" i="206"/>
  <c r="AT8" i="206"/>
  <c r="AM14" i="206"/>
  <c r="R10" i="206"/>
  <c r="V18" i="206"/>
  <c r="E6" i="206"/>
  <c r="V6" i="206"/>
  <c r="AK6" i="206"/>
  <c r="AO7" i="206"/>
  <c r="N8" i="206"/>
  <c r="AC8" i="206"/>
  <c r="T10" i="206"/>
  <c r="AP10" i="206"/>
  <c r="O14" i="206"/>
  <c r="K6" i="206"/>
  <c r="W6" i="206"/>
  <c r="AP6" i="206"/>
  <c r="AU7" i="206"/>
  <c r="R8" i="206"/>
  <c r="AL8" i="206"/>
  <c r="D10" i="206"/>
  <c r="Y10" i="206"/>
  <c r="AV10" i="206"/>
  <c r="V14" i="206"/>
  <c r="H10" i="206"/>
  <c r="AH10" i="206"/>
  <c r="AE14" i="206"/>
  <c r="F20" i="206"/>
  <c r="J6" i="206"/>
  <c r="R6" i="206"/>
  <c r="AE6" i="206"/>
  <c r="AQ6" i="206"/>
  <c r="AJ7" i="206"/>
  <c r="H8" i="206"/>
  <c r="T8" i="206"/>
  <c r="AI8" i="206"/>
  <c r="AY8" i="206"/>
  <c r="J10" i="206"/>
  <c r="AC10" i="206"/>
  <c r="AT10" i="206"/>
  <c r="J14" i="206"/>
  <c r="AB14" i="206"/>
  <c r="AU14" i="206"/>
  <c r="AA20" i="206"/>
  <c r="R14" i="206"/>
  <c r="AF14" i="206"/>
  <c r="T18" i="206"/>
  <c r="M6" i="206"/>
  <c r="U6" i="206"/>
  <c r="AC6" i="206"/>
  <c r="AL6" i="206"/>
  <c r="AW6" i="206"/>
  <c r="Y7" i="206"/>
  <c r="M8" i="206"/>
  <c r="U8" i="206"/>
  <c r="AF8" i="206"/>
  <c r="AR8" i="206"/>
  <c r="N10" i="206"/>
  <c r="Z10" i="206"/>
  <c r="AN10" i="206"/>
  <c r="K14" i="206"/>
  <c r="W14" i="206"/>
  <c r="AL14" i="206"/>
  <c r="AN18" i="206"/>
  <c r="L18" i="206"/>
  <c r="AO18" i="206"/>
  <c r="Y22" i="206"/>
  <c r="Z6" i="206"/>
  <c r="AG6" i="206"/>
  <c r="AM6" i="206"/>
  <c r="AU6" i="206"/>
  <c r="I7" i="206"/>
  <c r="AE7" i="206"/>
  <c r="AZ7" i="206"/>
  <c r="I8" i="206"/>
  <c r="P8" i="206"/>
  <c r="X8" i="206"/>
  <c r="AD8" i="206"/>
  <c r="AM8" i="206"/>
  <c r="AX8" i="206"/>
  <c r="M10" i="206"/>
  <c r="U10" i="206"/>
  <c r="AF10" i="206"/>
  <c r="AO10" i="206"/>
  <c r="AX10" i="206"/>
  <c r="F14" i="206"/>
  <c r="P14" i="206"/>
  <c r="Z14" i="206"/>
  <c r="AJ14" i="206"/>
  <c r="AX14" i="206"/>
  <c r="M18" i="206"/>
  <c r="AG18" i="206"/>
  <c r="AX18" i="206"/>
  <c r="P20" i="206"/>
  <c r="AQ20" i="206"/>
  <c r="W20" i="206"/>
  <c r="E54" i="206"/>
  <c r="AC18" i="206"/>
  <c r="AW18" i="206"/>
  <c r="O20" i="206"/>
  <c r="AK20" i="206"/>
  <c r="AR14" i="206"/>
  <c r="H50" i="206"/>
  <c r="AQ14" i="206"/>
  <c r="AZ14" i="206"/>
  <c r="E18" i="206"/>
  <c r="N18" i="206"/>
  <c r="Y18" i="206"/>
  <c r="AH18" i="206"/>
  <c r="AR18" i="206"/>
  <c r="I20" i="206"/>
  <c r="Q20" i="206"/>
  <c r="AF20" i="206"/>
  <c r="AR20" i="206"/>
  <c r="AI22" i="206"/>
  <c r="H18" i="206"/>
  <c r="R18" i="206"/>
  <c r="AB18" i="206"/>
  <c r="AJ18" i="206"/>
  <c r="AT18" i="206"/>
  <c r="K20" i="206"/>
  <c r="U20" i="206"/>
  <c r="AG20" i="206"/>
  <c r="AV20" i="206"/>
  <c r="N22" i="206"/>
  <c r="AX52" i="206"/>
  <c r="AT52" i="206"/>
  <c r="AP52" i="206"/>
  <c r="AL52" i="206"/>
  <c r="AZ52" i="206"/>
  <c r="AV52" i="206"/>
  <c r="AR52" i="206"/>
  <c r="AN52" i="206"/>
  <c r="AJ52" i="206"/>
  <c r="AF52" i="206"/>
  <c r="AB52" i="206"/>
  <c r="X52" i="206"/>
  <c r="T52" i="206"/>
  <c r="P52" i="206"/>
  <c r="L52" i="206"/>
  <c r="H52" i="206"/>
  <c r="AS52" i="206"/>
  <c r="AK52" i="206"/>
  <c r="AE52" i="206"/>
  <c r="Z52" i="206"/>
  <c r="U52" i="206"/>
  <c r="O52" i="206"/>
  <c r="J52" i="206"/>
  <c r="D52" i="206"/>
  <c r="AW52" i="206"/>
  <c r="AO52" i="206"/>
  <c r="AH52" i="206"/>
  <c r="AC52" i="206"/>
  <c r="W52" i="206"/>
  <c r="R52" i="206"/>
  <c r="M52" i="206"/>
  <c r="F52" i="206"/>
  <c r="AM52" i="206"/>
  <c r="AA52" i="206"/>
  <c r="Q52" i="206"/>
  <c r="E52" i="206"/>
  <c r="AY52" i="206"/>
  <c r="AI52" i="206"/>
  <c r="Y52" i="206"/>
  <c r="N52" i="206"/>
  <c r="AU52" i="206"/>
  <c r="AG52" i="206"/>
  <c r="V52" i="206"/>
  <c r="K52" i="206"/>
  <c r="AQ52" i="206"/>
  <c r="AD52" i="206"/>
  <c r="S52" i="206"/>
  <c r="I52" i="206"/>
  <c r="AY48" i="206"/>
  <c r="AU48" i="206"/>
  <c r="AW48" i="206"/>
  <c r="AR48" i="206"/>
  <c r="AN48" i="206"/>
  <c r="AZ48" i="206"/>
  <c r="AT48" i="206"/>
  <c r="AP48" i="206"/>
  <c r="AL48" i="206"/>
  <c r="AH48" i="206"/>
  <c r="AD48" i="206"/>
  <c r="Z48" i="206"/>
  <c r="V48" i="206"/>
  <c r="R48" i="206"/>
  <c r="N48" i="206"/>
  <c r="J48" i="206"/>
  <c r="E48" i="206"/>
  <c r="AX48" i="206"/>
  <c r="AO48" i="206"/>
  <c r="AI48" i="206"/>
  <c r="AC48" i="206"/>
  <c r="X48" i="206"/>
  <c r="S48" i="206"/>
  <c r="M48" i="206"/>
  <c r="H48" i="206"/>
  <c r="AV48" i="206"/>
  <c r="AM48" i="206"/>
  <c r="AG48" i="206"/>
  <c r="AB48" i="206"/>
  <c r="W48" i="206"/>
  <c r="Q48" i="206"/>
  <c r="L48" i="206"/>
  <c r="F48" i="206"/>
  <c r="AS48" i="206"/>
  <c r="AK48" i="206"/>
  <c r="AF48" i="206"/>
  <c r="AA48" i="206"/>
  <c r="U48" i="206"/>
  <c r="P48" i="206"/>
  <c r="K48" i="206"/>
  <c r="D48" i="206"/>
  <c r="AQ48" i="206"/>
  <c r="AJ48" i="206"/>
  <c r="AE48" i="206"/>
  <c r="Y48" i="206"/>
  <c r="T48" i="206"/>
  <c r="O48" i="206"/>
  <c r="I48" i="206"/>
  <c r="AW25" i="206"/>
  <c r="AS25" i="206"/>
  <c r="AO25" i="206"/>
  <c r="AK25" i="206"/>
  <c r="AG25" i="206"/>
  <c r="AC25" i="206"/>
  <c r="Y25" i="206"/>
  <c r="U25" i="206"/>
  <c r="Q25" i="206"/>
  <c r="M25" i="206"/>
  <c r="I25" i="206"/>
  <c r="D25" i="206"/>
  <c r="AX25" i="206"/>
  <c r="AR25" i="206"/>
  <c r="AM25" i="206"/>
  <c r="AH25" i="206"/>
  <c r="AB25" i="206"/>
  <c r="W25" i="206"/>
  <c r="R25" i="206"/>
  <c r="L25" i="206"/>
  <c r="F25" i="206"/>
  <c r="AV25" i="206"/>
  <c r="AQ25" i="206"/>
  <c r="AL25" i="206"/>
  <c r="AF25" i="206"/>
  <c r="AA25" i="206"/>
  <c r="V25" i="206"/>
  <c r="P25" i="206"/>
  <c r="K25" i="206"/>
  <c r="E25" i="206"/>
  <c r="AZ25" i="206"/>
  <c r="AU25" i="206"/>
  <c r="AP25" i="206"/>
  <c r="AJ25" i="206"/>
  <c r="AE25" i="206"/>
  <c r="Z25" i="206"/>
  <c r="T25" i="206"/>
  <c r="O25" i="206"/>
  <c r="J25" i="206"/>
  <c r="AY25" i="206"/>
  <c r="AT25" i="206"/>
  <c r="AN25" i="206"/>
  <c r="AI25" i="206"/>
  <c r="AD25" i="206"/>
  <c r="X25" i="206"/>
  <c r="S25" i="206"/>
  <c r="N25" i="206"/>
  <c r="H25" i="206"/>
  <c r="K7" i="206"/>
  <c r="P7" i="206"/>
  <c r="U7" i="206"/>
  <c r="AA7" i="206"/>
  <c r="AF7" i="206"/>
  <c r="AK7" i="206"/>
  <c r="AQ7" i="206"/>
  <c r="AV7" i="206"/>
  <c r="K9" i="206"/>
  <c r="Q9" i="206"/>
  <c r="Y9" i="206"/>
  <c r="AF9" i="206"/>
  <c r="AM9" i="206"/>
  <c r="AU9" i="206"/>
  <c r="F7" i="206"/>
  <c r="L7" i="206"/>
  <c r="Q7" i="206"/>
  <c r="W7" i="206"/>
  <c r="AB7" i="206"/>
  <c r="AG7" i="206"/>
  <c r="AM7" i="206"/>
  <c r="AR7" i="206"/>
  <c r="AW7" i="206"/>
  <c r="M15" i="206"/>
  <c r="T15" i="206"/>
  <c r="AA15" i="206"/>
  <c r="AI15" i="206"/>
  <c r="AV15" i="206"/>
  <c r="D17" i="206"/>
  <c r="T17" i="206"/>
  <c r="AI17" i="206"/>
  <c r="N21" i="206"/>
  <c r="Y21" i="206"/>
  <c r="AK21" i="206"/>
  <c r="AY10" i="206"/>
  <c r="AU10" i="206"/>
  <c r="AQ10" i="206"/>
  <c r="AM10" i="206"/>
  <c r="AI10" i="206"/>
  <c r="AE10" i="206"/>
  <c r="AA10" i="206"/>
  <c r="W10" i="206"/>
  <c r="S10" i="206"/>
  <c r="O10" i="206"/>
  <c r="K10" i="206"/>
  <c r="F10" i="206"/>
  <c r="AW10" i="206"/>
  <c r="AR10" i="206"/>
  <c r="AL10" i="206"/>
  <c r="AG10" i="206"/>
  <c r="AB10" i="206"/>
  <c r="V10" i="206"/>
  <c r="Q10" i="206"/>
  <c r="L10" i="206"/>
  <c r="E10" i="206"/>
  <c r="AW8" i="206"/>
  <c r="AS8" i="206"/>
  <c r="AO8" i="206"/>
  <c r="AK8" i="206"/>
  <c r="AG8" i="206"/>
  <c r="AZ8" i="206"/>
  <c r="AU8" i="206"/>
  <c r="AP8" i="206"/>
  <c r="AJ8" i="206"/>
  <c r="AE8" i="206"/>
  <c r="AA8" i="206"/>
  <c r="W8" i="206"/>
  <c r="S8" i="206"/>
  <c r="O8" i="206"/>
  <c r="K8" i="206"/>
  <c r="F8" i="206"/>
  <c r="H6" i="206"/>
  <c r="D6" i="206"/>
  <c r="AZ6" i="206"/>
  <c r="AV6" i="206"/>
  <c r="AR6" i="206"/>
  <c r="AN6" i="206"/>
  <c r="AJ6" i="206"/>
  <c r="AF6" i="206"/>
  <c r="AB6" i="206"/>
  <c r="X6" i="206"/>
  <c r="T6" i="206"/>
  <c r="P6" i="206"/>
  <c r="L6" i="206"/>
  <c r="F6" i="206"/>
  <c r="AV56" i="206"/>
  <c r="AP56" i="206"/>
  <c r="AK56" i="206"/>
  <c r="AG56" i="206"/>
  <c r="AC56" i="206"/>
  <c r="Y56" i="206"/>
  <c r="U56" i="206"/>
  <c r="Q56" i="206"/>
  <c r="M56" i="206"/>
  <c r="I56" i="206"/>
  <c r="D56" i="206"/>
  <c r="AX56" i="206"/>
  <c r="AS56" i="206"/>
  <c r="AN56" i="206"/>
  <c r="AI56" i="206"/>
  <c r="AE56" i="206"/>
  <c r="AA56" i="206"/>
  <c r="W56" i="206"/>
  <c r="S56" i="206"/>
  <c r="O56" i="206"/>
  <c r="K56" i="206"/>
  <c r="F56" i="206"/>
  <c r="AZ56" i="206"/>
  <c r="AO56" i="206"/>
  <c r="AF56" i="206"/>
  <c r="X56" i="206"/>
  <c r="P56" i="206"/>
  <c r="H56" i="206"/>
  <c r="AT56" i="206"/>
  <c r="AJ56" i="206"/>
  <c r="AB56" i="206"/>
  <c r="T56" i="206"/>
  <c r="L56" i="206"/>
  <c r="AH56" i="206"/>
  <c r="R56" i="206"/>
  <c r="AW56" i="206"/>
  <c r="AD56" i="206"/>
  <c r="N56" i="206"/>
  <c r="AR56" i="206"/>
  <c r="Z56" i="206"/>
  <c r="J56" i="206"/>
  <c r="AL56" i="206"/>
  <c r="V56" i="206"/>
  <c r="E56" i="206"/>
  <c r="AY51" i="206"/>
  <c r="AU51" i="206"/>
  <c r="AQ51" i="206"/>
  <c r="AM51" i="206"/>
  <c r="AI51" i="206"/>
  <c r="AE51" i="206"/>
  <c r="AA51" i="206"/>
  <c r="W51" i="206"/>
  <c r="S51" i="206"/>
  <c r="O51" i="206"/>
  <c r="K51" i="206"/>
  <c r="F51" i="206"/>
  <c r="AW51" i="206"/>
  <c r="AR51" i="206"/>
  <c r="AL51" i="206"/>
  <c r="AG51" i="206"/>
  <c r="AB51" i="206"/>
  <c r="V51" i="206"/>
  <c r="Q51" i="206"/>
  <c r="L51" i="206"/>
  <c r="E51" i="206"/>
  <c r="AZ51" i="206"/>
  <c r="AT51" i="206"/>
  <c r="AO51" i="206"/>
  <c r="AJ51" i="206"/>
  <c r="AD51" i="206"/>
  <c r="Y51" i="206"/>
  <c r="T51" i="206"/>
  <c r="N51" i="206"/>
  <c r="I51" i="206"/>
  <c r="AX51" i="206"/>
  <c r="AN51" i="206"/>
  <c r="AC51" i="206"/>
  <c r="R51" i="206"/>
  <c r="H51" i="206"/>
  <c r="AV51" i="206"/>
  <c r="AK51" i="206"/>
  <c r="Z51" i="206"/>
  <c r="P51" i="206"/>
  <c r="D51" i="206"/>
  <c r="AS51" i="206"/>
  <c r="AH51" i="206"/>
  <c r="X51" i="206"/>
  <c r="M51" i="206"/>
  <c r="AP51" i="206"/>
  <c r="AF51" i="206"/>
  <c r="U51" i="206"/>
  <c r="J51" i="206"/>
  <c r="AY46" i="206"/>
  <c r="AU46" i="206"/>
  <c r="AQ46" i="206"/>
  <c r="AM46" i="206"/>
  <c r="AI46" i="206"/>
  <c r="AE46" i="206"/>
  <c r="AA46" i="206"/>
  <c r="W46" i="206"/>
  <c r="S46" i="206"/>
  <c r="O46" i="206"/>
  <c r="K46" i="206"/>
  <c r="F46" i="206"/>
  <c r="AW46" i="206"/>
  <c r="AR46" i="206"/>
  <c r="AL46" i="206"/>
  <c r="AG46" i="206"/>
  <c r="AB46" i="206"/>
  <c r="V46" i="206"/>
  <c r="Q46" i="206"/>
  <c r="L46" i="206"/>
  <c r="E46" i="206"/>
  <c r="AV46" i="206"/>
  <c r="AP46" i="206"/>
  <c r="AK46" i="206"/>
  <c r="AF46" i="206"/>
  <c r="Z46" i="206"/>
  <c r="U46" i="206"/>
  <c r="P46" i="206"/>
  <c r="J46" i="206"/>
  <c r="D46" i="206"/>
  <c r="AZ46" i="206"/>
  <c r="AT46" i="206"/>
  <c r="AO46" i="206"/>
  <c r="AJ46" i="206"/>
  <c r="AD46" i="206"/>
  <c r="Y46" i="206"/>
  <c r="T46" i="206"/>
  <c r="N46" i="206"/>
  <c r="I46" i="206"/>
  <c r="AX46" i="206"/>
  <c r="AC46" i="206"/>
  <c r="H46" i="206"/>
  <c r="AS46" i="206"/>
  <c r="X46" i="206"/>
  <c r="AN46" i="206"/>
  <c r="R46" i="206"/>
  <c r="AH46" i="206"/>
  <c r="M46" i="206"/>
  <c r="AX44" i="206"/>
  <c r="AT44" i="206"/>
  <c r="AP44" i="206"/>
  <c r="AL44" i="206"/>
  <c r="AH44" i="206"/>
  <c r="AD44" i="206"/>
  <c r="Z44" i="206"/>
  <c r="V44" i="206"/>
  <c r="R44" i="206"/>
  <c r="N44" i="206"/>
  <c r="J44" i="206"/>
  <c r="E44" i="206"/>
  <c r="AZ44" i="206"/>
  <c r="AU44" i="206"/>
  <c r="AO44" i="206"/>
  <c r="AJ44" i="206"/>
  <c r="AE44" i="206"/>
  <c r="Y44" i="206"/>
  <c r="T44" i="206"/>
  <c r="O44" i="206"/>
  <c r="I44" i="206"/>
  <c r="AY44" i="206"/>
  <c r="AS44" i="206"/>
  <c r="AN44" i="206"/>
  <c r="AI44" i="206"/>
  <c r="AC44" i="206"/>
  <c r="X44" i="206"/>
  <c r="S44" i="206"/>
  <c r="M44" i="206"/>
  <c r="H44" i="206"/>
  <c r="AW44" i="206"/>
  <c r="AR44" i="206"/>
  <c r="AM44" i="206"/>
  <c r="AG44" i="206"/>
  <c r="AB44" i="206"/>
  <c r="W44" i="206"/>
  <c r="Q44" i="206"/>
  <c r="L44" i="206"/>
  <c r="F44" i="206"/>
  <c r="AF44" i="206"/>
  <c r="K44" i="206"/>
  <c r="AV44" i="206"/>
  <c r="AA44" i="206"/>
  <c r="D44" i="206"/>
  <c r="AQ44" i="206"/>
  <c r="U44" i="206"/>
  <c r="AK44" i="206"/>
  <c r="P44" i="206"/>
  <c r="AZ42" i="206"/>
  <c r="AV42" i="206"/>
  <c r="AR42" i="206"/>
  <c r="AN42" i="206"/>
  <c r="AJ42" i="206"/>
  <c r="AF42" i="206"/>
  <c r="AB42" i="206"/>
  <c r="X42" i="206"/>
  <c r="T42" i="206"/>
  <c r="P42" i="206"/>
  <c r="L42" i="206"/>
  <c r="H42" i="206"/>
  <c r="AU42" i="206"/>
  <c r="AP42" i="206"/>
  <c r="AK42" i="206"/>
  <c r="AE42" i="206"/>
  <c r="Z42" i="206"/>
  <c r="U42" i="206"/>
  <c r="O42" i="206"/>
  <c r="J42" i="206"/>
  <c r="D42" i="206"/>
  <c r="AT42" i="206"/>
  <c r="AM42" i="206"/>
  <c r="AG42" i="206"/>
  <c r="Y42" i="206"/>
  <c r="R42" i="206"/>
  <c r="K42" i="206"/>
  <c r="AY42" i="206"/>
  <c r="AS42" i="206"/>
  <c r="AL42" i="206"/>
  <c r="AD42" i="206"/>
  <c r="W42" i="206"/>
  <c r="Q42" i="206"/>
  <c r="I42" i="206"/>
  <c r="AX42" i="206"/>
  <c r="AQ42" i="206"/>
  <c r="AI42" i="206"/>
  <c r="AC42" i="206"/>
  <c r="V42" i="206"/>
  <c r="N42" i="206"/>
  <c r="F42" i="206"/>
  <c r="AW42" i="206"/>
  <c r="AO42" i="206"/>
  <c r="AH42" i="206"/>
  <c r="AA42" i="206"/>
  <c r="S42" i="206"/>
  <c r="M42" i="206"/>
  <c r="E42" i="206"/>
  <c r="AZ40" i="206"/>
  <c r="AV40" i="206"/>
  <c r="AR40" i="206"/>
  <c r="AN40" i="206"/>
  <c r="AJ40" i="206"/>
  <c r="AF40" i="206"/>
  <c r="AB40" i="206"/>
  <c r="X40" i="206"/>
  <c r="T40" i="206"/>
  <c r="P40" i="206"/>
  <c r="L40" i="206"/>
  <c r="H40" i="206"/>
  <c r="AY40" i="206"/>
  <c r="AT40" i="206"/>
  <c r="AO40" i="206"/>
  <c r="AI40" i="206"/>
  <c r="AD40" i="206"/>
  <c r="Y40" i="206"/>
  <c r="S40" i="206"/>
  <c r="N40" i="206"/>
  <c r="I40" i="206"/>
  <c r="AX40" i="206"/>
  <c r="AQ40" i="206"/>
  <c r="AK40" i="206"/>
  <c r="AC40" i="206"/>
  <c r="V40" i="206"/>
  <c r="O40" i="206"/>
  <c r="F40" i="206"/>
  <c r="AW40" i="206"/>
  <c r="AP40" i="206"/>
  <c r="AH40" i="206"/>
  <c r="AA40" i="206"/>
  <c r="U40" i="206"/>
  <c r="M40" i="206"/>
  <c r="E40" i="206"/>
  <c r="AU40" i="206"/>
  <c r="AM40" i="206"/>
  <c r="AG40" i="206"/>
  <c r="Z40" i="206"/>
  <c r="R40" i="206"/>
  <c r="K40" i="206"/>
  <c r="D40" i="206"/>
  <c r="AS40" i="206"/>
  <c r="AL40" i="206"/>
  <c r="AE40" i="206"/>
  <c r="W40" i="206"/>
  <c r="Q40" i="206"/>
  <c r="J40" i="206"/>
  <c r="AX38" i="206"/>
  <c r="AT38" i="206"/>
  <c r="AP38" i="206"/>
  <c r="AL38" i="206"/>
  <c r="AH38" i="206"/>
  <c r="AD38" i="206"/>
  <c r="Z38" i="206"/>
  <c r="V38" i="206"/>
  <c r="R38" i="206"/>
  <c r="N38" i="206"/>
  <c r="J38" i="206"/>
  <c r="E38" i="206"/>
  <c r="AW38" i="206"/>
  <c r="AR38" i="206"/>
  <c r="AM38" i="206"/>
  <c r="AG38" i="206"/>
  <c r="AB38" i="206"/>
  <c r="W38" i="206"/>
  <c r="Q38" i="206"/>
  <c r="L38" i="206"/>
  <c r="F38" i="206"/>
  <c r="AV38" i="206"/>
  <c r="AQ38" i="206"/>
  <c r="AK38" i="206"/>
  <c r="AF38" i="206"/>
  <c r="AA38" i="206"/>
  <c r="U38" i="206"/>
  <c r="P38" i="206"/>
  <c r="K38" i="206"/>
  <c r="D38" i="206"/>
  <c r="AZ38" i="206"/>
  <c r="AU38" i="206"/>
  <c r="AO38" i="206"/>
  <c r="AJ38" i="206"/>
  <c r="AE38" i="206"/>
  <c r="Y38" i="206"/>
  <c r="T38" i="206"/>
  <c r="O38" i="206"/>
  <c r="I38" i="206"/>
  <c r="AY38" i="206"/>
  <c r="AS38" i="206"/>
  <c r="AN38" i="206"/>
  <c r="AI38" i="206"/>
  <c r="AC38" i="206"/>
  <c r="X38" i="206"/>
  <c r="S38" i="206"/>
  <c r="M38" i="206"/>
  <c r="H38" i="206"/>
  <c r="AZ36" i="206"/>
  <c r="AV36" i="206"/>
  <c r="AR36" i="206"/>
  <c r="AN36" i="206"/>
  <c r="AJ36" i="206"/>
  <c r="AF36" i="206"/>
  <c r="AB36" i="206"/>
  <c r="X36" i="206"/>
  <c r="T36" i="206"/>
  <c r="P36" i="206"/>
  <c r="L36" i="206"/>
  <c r="H36" i="206"/>
  <c r="AW36" i="206"/>
  <c r="AQ36" i="206"/>
  <c r="AL36" i="206"/>
  <c r="AG36" i="206"/>
  <c r="AA36" i="206"/>
  <c r="V36" i="206"/>
  <c r="Q36" i="206"/>
  <c r="K36" i="206"/>
  <c r="E36" i="206"/>
  <c r="AU36" i="206"/>
  <c r="AP36" i="206"/>
  <c r="AK36" i="206"/>
  <c r="AE36" i="206"/>
  <c r="Z36" i="206"/>
  <c r="U36" i="206"/>
  <c r="O36" i="206"/>
  <c r="J36" i="206"/>
  <c r="D36" i="206"/>
  <c r="AY36" i="206"/>
  <c r="AT36" i="206"/>
  <c r="AO36" i="206"/>
  <c r="AI36" i="206"/>
  <c r="AD36" i="206"/>
  <c r="Y36" i="206"/>
  <c r="S36" i="206"/>
  <c r="N36" i="206"/>
  <c r="I36" i="206"/>
  <c r="AX36" i="206"/>
  <c r="AS36" i="206"/>
  <c r="AM36" i="206"/>
  <c r="AH36" i="206"/>
  <c r="AC36" i="206"/>
  <c r="W36" i="206"/>
  <c r="R36" i="206"/>
  <c r="M36" i="206"/>
  <c r="F36" i="206"/>
  <c r="AX34" i="206"/>
  <c r="AT34" i="206"/>
  <c r="AP34" i="206"/>
  <c r="AL34" i="206"/>
  <c r="AH34" i="206"/>
  <c r="AD34" i="206"/>
  <c r="Z34" i="206"/>
  <c r="V34" i="206"/>
  <c r="R34" i="206"/>
  <c r="N34" i="206"/>
  <c r="J34" i="206"/>
  <c r="E34" i="206"/>
  <c r="AZ34" i="206"/>
  <c r="AU34" i="206"/>
  <c r="AO34" i="206"/>
  <c r="AJ34" i="206"/>
  <c r="AE34" i="206"/>
  <c r="Y34" i="206"/>
  <c r="AY34" i="206"/>
  <c r="AS34" i="206"/>
  <c r="AN34" i="206"/>
  <c r="AI34" i="206"/>
  <c r="AC34" i="206"/>
  <c r="X34" i="206"/>
  <c r="S34" i="206"/>
  <c r="M34" i="206"/>
  <c r="H34" i="206"/>
  <c r="AW34" i="206"/>
  <c r="AR34" i="206"/>
  <c r="AM34" i="206"/>
  <c r="AG34" i="206"/>
  <c r="AB34" i="206"/>
  <c r="W34" i="206"/>
  <c r="Q34" i="206"/>
  <c r="L34" i="206"/>
  <c r="F34" i="206"/>
  <c r="AV34" i="206"/>
  <c r="AQ34" i="206"/>
  <c r="AK34" i="206"/>
  <c r="AF34" i="206"/>
  <c r="AA34" i="206"/>
  <c r="U34" i="206"/>
  <c r="P34" i="206"/>
  <c r="K34" i="206"/>
  <c r="D34" i="206"/>
  <c r="I34" i="206"/>
  <c r="T34" i="206"/>
  <c r="O34" i="206"/>
  <c r="AZ32" i="206"/>
  <c r="AV32" i="206"/>
  <c r="AR32" i="206"/>
  <c r="AN32" i="206"/>
  <c r="AJ32" i="206"/>
  <c r="AF32" i="206"/>
  <c r="AB32" i="206"/>
  <c r="X32" i="206"/>
  <c r="T32" i="206"/>
  <c r="P32" i="206"/>
  <c r="L32" i="206"/>
  <c r="H32" i="206"/>
  <c r="AY32" i="206"/>
  <c r="AT32" i="206"/>
  <c r="AO32" i="206"/>
  <c r="AI32" i="206"/>
  <c r="AD32" i="206"/>
  <c r="Y32" i="206"/>
  <c r="S32" i="206"/>
  <c r="N32" i="206"/>
  <c r="I32" i="206"/>
  <c r="AS32" i="206"/>
  <c r="AL32" i="206"/>
  <c r="AE32" i="206"/>
  <c r="W32" i="206"/>
  <c r="Q32" i="206"/>
  <c r="J32" i="206"/>
  <c r="AX32" i="206"/>
  <c r="AQ32" i="206"/>
  <c r="AK32" i="206"/>
  <c r="AC32" i="206"/>
  <c r="V32" i="206"/>
  <c r="O32" i="206"/>
  <c r="F32" i="206"/>
  <c r="AW32" i="206"/>
  <c r="AP32" i="206"/>
  <c r="AH32" i="206"/>
  <c r="AA32" i="206"/>
  <c r="U32" i="206"/>
  <c r="M32" i="206"/>
  <c r="E32" i="206"/>
  <c r="AU32" i="206"/>
  <c r="AM32" i="206"/>
  <c r="AG32" i="206"/>
  <c r="Z32" i="206"/>
  <c r="R32" i="206"/>
  <c r="K32" i="206"/>
  <c r="D32" i="206"/>
  <c r="AZ30" i="206"/>
  <c r="AV30" i="206"/>
  <c r="AR30" i="206"/>
  <c r="AN30" i="206"/>
  <c r="AJ30" i="206"/>
  <c r="AF30" i="206"/>
  <c r="AB30" i="206"/>
  <c r="X30" i="206"/>
  <c r="T30" i="206"/>
  <c r="P30" i="206"/>
  <c r="L30" i="206"/>
  <c r="H30" i="206"/>
  <c r="AX30" i="206"/>
  <c r="AS30" i="206"/>
  <c r="AM30" i="206"/>
  <c r="AH30" i="206"/>
  <c r="AC30" i="206"/>
  <c r="W30" i="206"/>
  <c r="R30" i="206"/>
  <c r="M30" i="206"/>
  <c r="F30" i="206"/>
  <c r="AW30" i="206"/>
  <c r="AP30" i="206"/>
  <c r="AI30" i="206"/>
  <c r="AA30" i="206"/>
  <c r="U30" i="206"/>
  <c r="N30" i="206"/>
  <c r="E30" i="206"/>
  <c r="AU30" i="206"/>
  <c r="AO30" i="206"/>
  <c r="AG30" i="206"/>
  <c r="Z30" i="206"/>
  <c r="S30" i="206"/>
  <c r="K30" i="206"/>
  <c r="D30" i="206"/>
  <c r="AT30" i="206"/>
  <c r="AL30" i="206"/>
  <c r="AE30" i="206"/>
  <c r="Y30" i="206"/>
  <c r="Q30" i="206"/>
  <c r="J30" i="206"/>
  <c r="AY30" i="206"/>
  <c r="AQ30" i="206"/>
  <c r="AK30" i="206"/>
  <c r="AD30" i="206"/>
  <c r="V30" i="206"/>
  <c r="O30" i="206"/>
  <c r="I30" i="206"/>
  <c r="AX28" i="206"/>
  <c r="AT28" i="206"/>
  <c r="AP28" i="206"/>
  <c r="AL28" i="206"/>
  <c r="AH28" i="206"/>
  <c r="AD28" i="206"/>
  <c r="Z28" i="206"/>
  <c r="V28" i="206"/>
  <c r="R28" i="206"/>
  <c r="N28" i="206"/>
  <c r="J28" i="206"/>
  <c r="E28" i="206"/>
  <c r="AV28" i="206"/>
  <c r="AQ28" i="206"/>
  <c r="AK28" i="206"/>
  <c r="AF28" i="206"/>
  <c r="AA28" i="206"/>
  <c r="U28" i="206"/>
  <c r="P28" i="206"/>
  <c r="K28" i="206"/>
  <c r="D28" i="206"/>
  <c r="AZ28" i="206"/>
  <c r="AS28" i="206"/>
  <c r="AM28" i="206"/>
  <c r="AE28" i="206"/>
  <c r="X28" i="206"/>
  <c r="Q28" i="206"/>
  <c r="I28" i="206"/>
  <c r="AY28" i="206"/>
  <c r="AR28" i="206"/>
  <c r="AJ28" i="206"/>
  <c r="AC28" i="206"/>
  <c r="W28" i="206"/>
  <c r="O28" i="206"/>
  <c r="H28" i="206"/>
  <c r="AW28" i="206"/>
  <c r="AO28" i="206"/>
  <c r="AI28" i="206"/>
  <c r="AB28" i="206"/>
  <c r="T28" i="206"/>
  <c r="M28" i="206"/>
  <c r="F28" i="206"/>
  <c r="AU28" i="206"/>
  <c r="AN28" i="206"/>
  <c r="AG28" i="206"/>
  <c r="Y28" i="206"/>
  <c r="S28" i="206"/>
  <c r="L28" i="206"/>
  <c r="AY26" i="206"/>
  <c r="AU26" i="206"/>
  <c r="AQ26" i="206"/>
  <c r="AM26" i="206"/>
  <c r="AM23" i="206" s="1"/>
  <c r="AH57" i="229" s="1"/>
  <c r="AH46" i="229" s="1"/>
  <c r="AI26" i="206"/>
  <c r="AE26" i="206"/>
  <c r="AA26" i="206"/>
  <c r="W26" i="206"/>
  <c r="S26" i="206"/>
  <c r="O26" i="206"/>
  <c r="K26" i="206"/>
  <c r="F26" i="206"/>
  <c r="AX26" i="206"/>
  <c r="AS26" i="206"/>
  <c r="AN26" i="206"/>
  <c r="AH26" i="206"/>
  <c r="AC26" i="206"/>
  <c r="X26" i="206"/>
  <c r="R26" i="206"/>
  <c r="M26" i="206"/>
  <c r="H26" i="206"/>
  <c r="AW26" i="206"/>
  <c r="AP26" i="206"/>
  <c r="AJ26" i="206"/>
  <c r="AB26" i="206"/>
  <c r="U26" i="206"/>
  <c r="N26" i="206"/>
  <c r="E26" i="206"/>
  <c r="AV26" i="206"/>
  <c r="AO26" i="206"/>
  <c r="AG26" i="206"/>
  <c r="Z26" i="206"/>
  <c r="T26" i="206"/>
  <c r="L26" i="206"/>
  <c r="D26" i="206"/>
  <c r="AT26" i="206"/>
  <c r="AL26" i="206"/>
  <c r="AF26" i="206"/>
  <c r="Y26" i="206"/>
  <c r="Q26" i="206"/>
  <c r="J26" i="206"/>
  <c r="AZ26" i="206"/>
  <c r="AR26" i="206"/>
  <c r="AK26" i="206"/>
  <c r="AD26" i="206"/>
  <c r="V26" i="206"/>
  <c r="P26" i="206"/>
  <c r="I26" i="206"/>
  <c r="AZ24" i="206"/>
  <c r="AV24" i="206"/>
  <c r="AR24" i="206"/>
  <c r="AN24" i="206"/>
  <c r="AJ24" i="206"/>
  <c r="AF24" i="206"/>
  <c r="AB24" i="206"/>
  <c r="X24" i="206"/>
  <c r="T24" i="206"/>
  <c r="P24" i="206"/>
  <c r="L24" i="206"/>
  <c r="H24" i="206"/>
  <c r="AY24" i="206"/>
  <c r="AT24" i="206"/>
  <c r="AO24" i="206"/>
  <c r="AI24" i="206"/>
  <c r="AD24" i="206"/>
  <c r="Y24" i="206"/>
  <c r="S24" i="206"/>
  <c r="N24" i="206"/>
  <c r="I24" i="206"/>
  <c r="AX24" i="206"/>
  <c r="AS24" i="206"/>
  <c r="AM24" i="206"/>
  <c r="AH24" i="206"/>
  <c r="AC24" i="206"/>
  <c r="W24" i="206"/>
  <c r="R24" i="206"/>
  <c r="R23" i="206" s="1"/>
  <c r="M57" i="229" s="1"/>
  <c r="M46" i="229" s="1"/>
  <c r="M24" i="206"/>
  <c r="M23" i="206" s="1"/>
  <c r="H57" i="229" s="1"/>
  <c r="H46" i="229" s="1"/>
  <c r="F24" i="206"/>
  <c r="AW24" i="206"/>
  <c r="AQ24" i="206"/>
  <c r="AL24" i="206"/>
  <c r="AG24" i="206"/>
  <c r="AA24" i="206"/>
  <c r="V24" i="206"/>
  <c r="Q24" i="206"/>
  <c r="K24" i="206"/>
  <c r="E24" i="206"/>
  <c r="AU24" i="206"/>
  <c r="AP24" i="206"/>
  <c r="AP23" i="206" s="1"/>
  <c r="AK57" i="229" s="1"/>
  <c r="AK46" i="229" s="1"/>
  <c r="AK24" i="206"/>
  <c r="AE24" i="206"/>
  <c r="Z24" i="206"/>
  <c r="U24" i="206"/>
  <c r="O24" i="206"/>
  <c r="J24" i="206"/>
  <c r="D24" i="206"/>
  <c r="AZ22" i="206"/>
  <c r="AV22" i="206"/>
  <c r="AR22" i="206"/>
  <c r="AN22" i="206"/>
  <c r="AJ22" i="206"/>
  <c r="AF22" i="206"/>
  <c r="AB22" i="206"/>
  <c r="X22" i="206"/>
  <c r="T22" i="206"/>
  <c r="P22" i="206"/>
  <c r="L22" i="206"/>
  <c r="H22" i="206"/>
  <c r="AY22" i="206"/>
  <c r="AT22" i="206"/>
  <c r="AO22" i="206"/>
  <c r="AX22" i="206"/>
  <c r="AS22" i="206"/>
  <c r="AM22" i="206"/>
  <c r="AH22" i="206"/>
  <c r="AC22" i="206"/>
  <c r="W22" i="206"/>
  <c r="R22" i="206"/>
  <c r="M22" i="206"/>
  <c r="F22" i="206"/>
  <c r="AW22" i="206"/>
  <c r="AQ22" i="206"/>
  <c r="AL22" i="206"/>
  <c r="AG22" i="206"/>
  <c r="AA22" i="206"/>
  <c r="V22" i="206"/>
  <c r="Q22" i="206"/>
  <c r="K22" i="206"/>
  <c r="E22" i="206"/>
  <c r="AU22" i="206"/>
  <c r="AP22" i="206"/>
  <c r="AK22" i="206"/>
  <c r="AE22" i="206"/>
  <c r="Z22" i="206"/>
  <c r="U22" i="206"/>
  <c r="O22" i="206"/>
  <c r="J22" i="206"/>
  <c r="D22" i="206"/>
  <c r="AX20" i="206"/>
  <c r="AT20" i="206"/>
  <c r="AP20" i="206"/>
  <c r="AL20" i="206"/>
  <c r="AH20" i="206"/>
  <c r="AD20" i="206"/>
  <c r="Z20" i="206"/>
  <c r="V20" i="206"/>
  <c r="R20" i="206"/>
  <c r="N20" i="206"/>
  <c r="J20" i="206"/>
  <c r="E20" i="206"/>
  <c r="AZ20" i="206"/>
  <c r="AU20" i="206"/>
  <c r="AO20" i="206"/>
  <c r="AJ20" i="206"/>
  <c r="AE20" i="206"/>
  <c r="Y20" i="206"/>
  <c r="AY20" i="206"/>
  <c r="AS20" i="206"/>
  <c r="AN20" i="206"/>
  <c r="AI20" i="206"/>
  <c r="AC20" i="206"/>
  <c r="X20" i="206"/>
  <c r="S20" i="206"/>
  <c r="M20" i="206"/>
  <c r="H20" i="206"/>
  <c r="AY18" i="206"/>
  <c r="AU18" i="206"/>
  <c r="AQ18" i="206"/>
  <c r="AM18" i="206"/>
  <c r="AI18" i="206"/>
  <c r="AE18" i="206"/>
  <c r="AA18" i="206"/>
  <c r="W18" i="206"/>
  <c r="S18" i="206"/>
  <c r="O18" i="206"/>
  <c r="K18" i="206"/>
  <c r="F18" i="206"/>
  <c r="AV18" i="206"/>
  <c r="AP18" i="206"/>
  <c r="AK18" i="206"/>
  <c r="AF18" i="206"/>
  <c r="Z18" i="206"/>
  <c r="U18" i="206"/>
  <c r="P18" i="206"/>
  <c r="J18" i="206"/>
  <c r="D18" i="206"/>
  <c r="AW14" i="206"/>
  <c r="AS14" i="206"/>
  <c r="AO14" i="206"/>
  <c r="AK14" i="206"/>
  <c r="AG14" i="206"/>
  <c r="AC14" i="206"/>
  <c r="Y14" i="206"/>
  <c r="U14" i="206"/>
  <c r="Q14" i="206"/>
  <c r="M14" i="206"/>
  <c r="I14" i="206"/>
  <c r="D14" i="206"/>
  <c r="AY14" i="206"/>
  <c r="AT14" i="206"/>
  <c r="AN14" i="206"/>
  <c r="AI14" i="206"/>
  <c r="AD14" i="206"/>
  <c r="X14" i="206"/>
  <c r="S14" i="206"/>
  <c r="N14" i="206"/>
  <c r="H14" i="206"/>
  <c r="I6" i="206"/>
  <c r="N6" i="206"/>
  <c r="S6" i="206"/>
  <c r="Y6" i="206"/>
  <c r="AD6" i="206"/>
  <c r="AI6" i="206"/>
  <c r="AO6" i="206"/>
  <c r="AT6" i="206"/>
  <c r="AY6" i="206"/>
  <c r="H7" i="206"/>
  <c r="M7" i="206"/>
  <c r="S7" i="206"/>
  <c r="X7" i="206"/>
  <c r="AC7" i="206"/>
  <c r="AI7" i="206"/>
  <c r="AN7" i="206"/>
  <c r="AS7" i="206"/>
  <c r="AY7" i="206"/>
  <c r="E8" i="206"/>
  <c r="L8" i="206"/>
  <c r="Q8" i="206"/>
  <c r="V8" i="206"/>
  <c r="AB8" i="206"/>
  <c r="AH8" i="206"/>
  <c r="AN8" i="206"/>
  <c r="AV8" i="206"/>
  <c r="F9" i="206"/>
  <c r="O9" i="206"/>
  <c r="U9" i="206"/>
  <c r="AB9" i="206"/>
  <c r="AJ9" i="206"/>
  <c r="AQ9" i="206"/>
  <c r="AW9" i="206"/>
  <c r="I10" i="206"/>
  <c r="P10" i="206"/>
  <c r="X10" i="206"/>
  <c r="AD10" i="206"/>
  <c r="AK10" i="206"/>
  <c r="AS10" i="206"/>
  <c r="AZ10" i="206"/>
  <c r="K11" i="206"/>
  <c r="R11" i="206"/>
  <c r="Y11" i="206"/>
  <c r="AG11" i="206"/>
  <c r="AM11" i="206"/>
  <c r="AT11" i="206"/>
  <c r="K13" i="206"/>
  <c r="R13" i="206"/>
  <c r="Y13" i="206"/>
  <c r="AG13" i="206"/>
  <c r="AM13" i="206"/>
  <c r="AT13" i="206"/>
  <c r="E14" i="206"/>
  <c r="L14" i="206"/>
  <c r="T14" i="206"/>
  <c r="AA14" i="206"/>
  <c r="AH14" i="206"/>
  <c r="AP14" i="206"/>
  <c r="AV14" i="206"/>
  <c r="H15" i="206"/>
  <c r="O15" i="206"/>
  <c r="U15" i="206"/>
  <c r="AC15" i="206"/>
  <c r="AJ15" i="206"/>
  <c r="AQ15" i="206"/>
  <c r="AY15" i="206"/>
  <c r="H17" i="206"/>
  <c r="O17" i="206"/>
  <c r="U17" i="206"/>
  <c r="AC17" i="206"/>
  <c r="AC16" i="206" s="1"/>
  <c r="AJ17" i="206"/>
  <c r="AJ16" i="206" s="1"/>
  <c r="AQ17" i="206"/>
  <c r="AQ16" i="206" s="1"/>
  <c r="AY17" i="206"/>
  <c r="I18" i="206"/>
  <c r="Q18" i="206"/>
  <c r="X18" i="206"/>
  <c r="AD18" i="206"/>
  <c r="AL18" i="206"/>
  <c r="AS18" i="206"/>
  <c r="AZ18" i="206"/>
  <c r="D20" i="206"/>
  <c r="L20" i="206"/>
  <c r="T20" i="206"/>
  <c r="AB20" i="206"/>
  <c r="AM20" i="206"/>
  <c r="AW20" i="206"/>
  <c r="D21" i="206"/>
  <c r="P21" i="206"/>
  <c r="P19" i="206" s="1"/>
  <c r="K57" i="228" s="1"/>
  <c r="Z21" i="206"/>
  <c r="AP21" i="206"/>
  <c r="I22" i="206"/>
  <c r="AD22" i="206"/>
  <c r="I9" i="206"/>
  <c r="P9" i="206"/>
  <c r="W9" i="206"/>
  <c r="AE9" i="206"/>
  <c r="AK9" i="206"/>
  <c r="AR9" i="206"/>
  <c r="AZ9" i="206"/>
  <c r="E11" i="206"/>
  <c r="M11" i="206"/>
  <c r="S11" i="206"/>
  <c r="AA11" i="206"/>
  <c r="AH11" i="206"/>
  <c r="AO11" i="206"/>
  <c r="AW11" i="206"/>
  <c r="E13" i="206"/>
  <c r="M13" i="206"/>
  <c r="S13" i="206"/>
  <c r="AA13" i="206"/>
  <c r="AH13" i="206"/>
  <c r="AO13" i="206"/>
  <c r="AW13" i="206"/>
  <c r="I15" i="206"/>
  <c r="P15" i="206"/>
  <c r="X15" i="206"/>
  <c r="AE15" i="206"/>
  <c r="AK15" i="206"/>
  <c r="AS15" i="206"/>
  <c r="AZ15" i="206"/>
  <c r="I17" i="206"/>
  <c r="P17" i="206"/>
  <c r="X17" i="206"/>
  <c r="AE17" i="206"/>
  <c r="AK17" i="206"/>
  <c r="AS17" i="206"/>
  <c r="AZ17" i="206"/>
  <c r="AZ16" i="206" s="1"/>
  <c r="I21" i="206"/>
  <c r="T21" i="206"/>
  <c r="AD21" i="206"/>
  <c r="AV21" i="206"/>
  <c r="AX9" i="206"/>
  <c r="AT9" i="206"/>
  <c r="AP9" i="206"/>
  <c r="AL9" i="206"/>
  <c r="AH9" i="206"/>
  <c r="AD9" i="206"/>
  <c r="Z9" i="206"/>
  <c r="V9" i="206"/>
  <c r="R9" i="206"/>
  <c r="N9" i="206"/>
  <c r="J9" i="206"/>
  <c r="E9" i="206"/>
  <c r="AY9" i="206"/>
  <c r="AS9" i="206"/>
  <c r="AN9" i="206"/>
  <c r="AI9" i="206"/>
  <c r="AC9" i="206"/>
  <c r="X9" i="206"/>
  <c r="S9" i="206"/>
  <c r="M9" i="206"/>
  <c r="H9" i="206"/>
  <c r="AZ54" i="206"/>
  <c r="AV54" i="206"/>
  <c r="AR54" i="206"/>
  <c r="AN54" i="206"/>
  <c r="AJ54" i="206"/>
  <c r="AF54" i="206"/>
  <c r="AF53" i="206" s="1"/>
  <c r="AB54" i="206"/>
  <c r="X54" i="206"/>
  <c r="T54" i="206"/>
  <c r="P54" i="206"/>
  <c r="L54" i="206"/>
  <c r="H54" i="206"/>
  <c r="H53" i="206" s="1"/>
  <c r="AX54" i="206"/>
  <c r="AT54" i="206"/>
  <c r="AP54" i="206"/>
  <c r="AP53" i="206" s="1"/>
  <c r="AL54" i="206"/>
  <c r="AH54" i="206"/>
  <c r="AH53" i="206" s="1"/>
  <c r="AD54" i="206"/>
  <c r="Z54" i="206"/>
  <c r="Z53" i="206" s="1"/>
  <c r="V54" i="206"/>
  <c r="R54" i="206"/>
  <c r="N54" i="206"/>
  <c r="J54" i="206"/>
  <c r="J53" i="206" s="1"/>
  <c r="AU54" i="206"/>
  <c r="AM54" i="206"/>
  <c r="AE54" i="206"/>
  <c r="W54" i="206"/>
  <c r="O54" i="206"/>
  <c r="O53" i="206" s="1"/>
  <c r="F54" i="206"/>
  <c r="AY54" i="206"/>
  <c r="AQ54" i="206"/>
  <c r="AI54" i="206"/>
  <c r="AA54" i="206"/>
  <c r="AA53" i="206" s="1"/>
  <c r="S54" i="206"/>
  <c r="K54" i="206"/>
  <c r="AO54" i="206"/>
  <c r="Y54" i="206"/>
  <c r="I54" i="206"/>
  <c r="AK54" i="206"/>
  <c r="AK53" i="206" s="1"/>
  <c r="U54" i="206"/>
  <c r="D54" i="206"/>
  <c r="AW54" i="206"/>
  <c r="AG54" i="206"/>
  <c r="AG53" i="206" s="1"/>
  <c r="Q54" i="206"/>
  <c r="AS54" i="206"/>
  <c r="AC54" i="206"/>
  <c r="AC53" i="206" s="1"/>
  <c r="M54" i="206"/>
  <c r="M53" i="206" s="1"/>
  <c r="AX50" i="206"/>
  <c r="AT50" i="206"/>
  <c r="AP50" i="206"/>
  <c r="AL50" i="206"/>
  <c r="AH50" i="206"/>
  <c r="AD50" i="206"/>
  <c r="Z50" i="206"/>
  <c r="V50" i="206"/>
  <c r="R50" i="206"/>
  <c r="N50" i="206"/>
  <c r="J50" i="206"/>
  <c r="E50" i="206"/>
  <c r="AY50" i="206"/>
  <c r="AY49" i="206" s="1"/>
  <c r="AT57" i="233" s="1"/>
  <c r="AT46" i="233" s="1"/>
  <c r="AS50" i="206"/>
  <c r="AN50" i="206"/>
  <c r="AI50" i="206"/>
  <c r="AC50" i="206"/>
  <c r="AC49" i="206" s="1"/>
  <c r="X57" i="233" s="1"/>
  <c r="X46" i="233" s="1"/>
  <c r="X50" i="206"/>
  <c r="S50" i="206"/>
  <c r="M50" i="206"/>
  <c r="H49" i="206"/>
  <c r="C57" i="233" s="1"/>
  <c r="C46" i="233" s="1"/>
  <c r="AV50" i="206"/>
  <c r="AV49" i="206" s="1"/>
  <c r="AQ57" i="233" s="1"/>
  <c r="AQ46" i="233" s="1"/>
  <c r="AQ50" i="206"/>
  <c r="AQ49" i="206" s="1"/>
  <c r="AL57" i="233" s="1"/>
  <c r="AL46" i="233" s="1"/>
  <c r="AK50" i="206"/>
  <c r="AF50" i="206"/>
  <c r="AF49" i="206" s="1"/>
  <c r="AA57" i="233" s="1"/>
  <c r="AA46" i="233" s="1"/>
  <c r="AA50" i="206"/>
  <c r="AA49" i="206" s="1"/>
  <c r="V57" i="233" s="1"/>
  <c r="V46" i="233" s="1"/>
  <c r="U50" i="206"/>
  <c r="P50" i="206"/>
  <c r="K50" i="206"/>
  <c r="AZ50" i="206"/>
  <c r="AO50" i="206"/>
  <c r="AO49" i="206" s="1"/>
  <c r="AJ57" i="233" s="1"/>
  <c r="AJ46" i="233" s="1"/>
  <c r="AE50" i="206"/>
  <c r="T50" i="206"/>
  <c r="I50" i="206"/>
  <c r="AW50" i="206"/>
  <c r="AM50" i="206"/>
  <c r="AB50" i="206"/>
  <c r="Q50" i="206"/>
  <c r="Q49" i="206" s="1"/>
  <c r="L57" i="233" s="1"/>
  <c r="L46" i="233" s="1"/>
  <c r="F50" i="206"/>
  <c r="AU50" i="206"/>
  <c r="AJ50" i="206"/>
  <c r="AJ49" i="206" s="1"/>
  <c r="AE57" i="233" s="1"/>
  <c r="AE46" i="233" s="1"/>
  <c r="Y50" i="206"/>
  <c r="Y49" i="206" s="1"/>
  <c r="T57" i="233" s="1"/>
  <c r="T46" i="233" s="1"/>
  <c r="O50" i="206"/>
  <c r="AR50" i="206"/>
  <c r="AG50" i="206"/>
  <c r="AG49" i="206" s="1"/>
  <c r="AB57" i="233" s="1"/>
  <c r="AB46" i="233" s="1"/>
  <c r="W50" i="206"/>
  <c r="L50" i="206"/>
  <c r="AZ47" i="206"/>
  <c r="AV47" i="206"/>
  <c r="AR47" i="206"/>
  <c r="AN47" i="206"/>
  <c r="AJ47" i="206"/>
  <c r="AF47" i="206"/>
  <c r="AB47" i="206"/>
  <c r="X47" i="206"/>
  <c r="X45" i="206" s="1"/>
  <c r="S57" i="232" s="1"/>
  <c r="S46" i="232" s="1"/>
  <c r="T47" i="206"/>
  <c r="P47" i="206"/>
  <c r="L47" i="206"/>
  <c r="H47" i="206"/>
  <c r="AW47" i="206"/>
  <c r="AW45" i="206" s="1"/>
  <c r="AR57" i="232" s="1"/>
  <c r="AR46" i="232" s="1"/>
  <c r="AQ47" i="206"/>
  <c r="AL47" i="206"/>
  <c r="AG47" i="206"/>
  <c r="AA47" i="206"/>
  <c r="V47" i="206"/>
  <c r="Q47" i="206"/>
  <c r="Q45" i="206" s="1"/>
  <c r="L57" i="232" s="1"/>
  <c r="L46" i="232" s="1"/>
  <c r="K47" i="206"/>
  <c r="AU47" i="206"/>
  <c r="AP47" i="206"/>
  <c r="AK47" i="206"/>
  <c r="AE47" i="206"/>
  <c r="Z47" i="206"/>
  <c r="U47" i="206"/>
  <c r="O47" i="206"/>
  <c r="J47" i="206"/>
  <c r="D47" i="206"/>
  <c r="AY47" i="206"/>
  <c r="AT47" i="206"/>
  <c r="AO47" i="206"/>
  <c r="AI47" i="206"/>
  <c r="AD47" i="206"/>
  <c r="Y47" i="206"/>
  <c r="S47" i="206"/>
  <c r="N47" i="206"/>
  <c r="I47" i="206"/>
  <c r="AX47" i="206"/>
  <c r="AS47" i="206"/>
  <c r="AM47" i="206"/>
  <c r="AH47" i="206"/>
  <c r="AC47" i="206"/>
  <c r="W47" i="206"/>
  <c r="R47" i="206"/>
  <c r="M47" i="206"/>
  <c r="F47" i="206"/>
  <c r="E47" i="206"/>
  <c r="E45" i="206" s="1"/>
  <c r="AW43" i="206"/>
  <c r="AS43" i="206"/>
  <c r="AO43" i="206"/>
  <c r="AK43" i="206"/>
  <c r="AG43" i="206"/>
  <c r="AC43" i="206"/>
  <c r="Y43" i="206"/>
  <c r="U43" i="206"/>
  <c r="Q43" i="206"/>
  <c r="M43" i="206"/>
  <c r="I43" i="206"/>
  <c r="D43" i="206"/>
  <c r="AV43" i="206"/>
  <c r="AQ43" i="206"/>
  <c r="AL43" i="206"/>
  <c r="AF43" i="206"/>
  <c r="AA43" i="206"/>
  <c r="V43" i="206"/>
  <c r="AZ43" i="206"/>
  <c r="AU43" i="206"/>
  <c r="AP43" i="206"/>
  <c r="AJ43" i="206"/>
  <c r="AE43" i="206"/>
  <c r="Z43" i="206"/>
  <c r="T43" i="206"/>
  <c r="AY43" i="206"/>
  <c r="AT43" i="206"/>
  <c r="AN43" i="206"/>
  <c r="AI43" i="206"/>
  <c r="AD43" i="206"/>
  <c r="X43" i="206"/>
  <c r="X41" i="206" s="1"/>
  <c r="S43" i="206"/>
  <c r="N43" i="206"/>
  <c r="H43" i="206"/>
  <c r="AR43" i="206"/>
  <c r="AR41" i="206" s="1"/>
  <c r="W43" i="206"/>
  <c r="L43" i="206"/>
  <c r="L41" i="206" s="1"/>
  <c r="E43" i="206"/>
  <c r="AM43" i="206"/>
  <c r="R43" i="206"/>
  <c r="K43" i="206"/>
  <c r="AH43" i="206"/>
  <c r="P43" i="206"/>
  <c r="J43" i="206"/>
  <c r="J41" i="206" s="1"/>
  <c r="AX43" i="206"/>
  <c r="AB43" i="206"/>
  <c r="AB41" i="206" s="1"/>
  <c r="O43" i="206"/>
  <c r="F43" i="206"/>
  <c r="AY39" i="206"/>
  <c r="AU39" i="206"/>
  <c r="AV39" i="206"/>
  <c r="AQ39" i="206"/>
  <c r="AM39" i="206"/>
  <c r="AI39" i="206"/>
  <c r="AE39" i="206"/>
  <c r="AA39" i="206"/>
  <c r="W39" i="206"/>
  <c r="S39" i="206"/>
  <c r="O39" i="206"/>
  <c r="K39" i="206"/>
  <c r="F39" i="206"/>
  <c r="F37" i="206" s="1"/>
  <c r="AW39" i="206"/>
  <c r="AP39" i="206"/>
  <c r="AK39" i="206"/>
  <c r="AF39" i="206"/>
  <c r="Z39" i="206"/>
  <c r="U39" i="206"/>
  <c r="P39" i="206"/>
  <c r="J39" i="206"/>
  <c r="D39" i="206"/>
  <c r="AT39" i="206"/>
  <c r="AO39" i="206"/>
  <c r="AJ39" i="206"/>
  <c r="AD39" i="206"/>
  <c r="Y39" i="206"/>
  <c r="T39" i="206"/>
  <c r="N39" i="206"/>
  <c r="I39" i="206"/>
  <c r="AZ39" i="206"/>
  <c r="AS39" i="206"/>
  <c r="AS37" i="206" s="1"/>
  <c r="AN57" i="230" s="1"/>
  <c r="AN46" i="230" s="1"/>
  <c r="AN39" i="206"/>
  <c r="AH39" i="206"/>
  <c r="AC39" i="206"/>
  <c r="X39" i="206"/>
  <c r="R39" i="206"/>
  <c r="M39" i="206"/>
  <c r="H39" i="206"/>
  <c r="AX39" i="206"/>
  <c r="AR39" i="206"/>
  <c r="AL39" i="206"/>
  <c r="AG39" i="206"/>
  <c r="AB39" i="206"/>
  <c r="V39" i="206"/>
  <c r="Q39" i="206"/>
  <c r="L39" i="206"/>
  <c r="E39" i="206"/>
  <c r="AW33" i="206"/>
  <c r="AS33" i="206"/>
  <c r="AO33" i="206"/>
  <c r="AK33" i="206"/>
  <c r="AG33" i="206"/>
  <c r="AC33" i="206"/>
  <c r="Y33" i="206"/>
  <c r="U33" i="206"/>
  <c r="Q33" i="206"/>
  <c r="M33" i="206"/>
  <c r="I33" i="206"/>
  <c r="D33" i="206"/>
  <c r="AZ33" i="206"/>
  <c r="AU33" i="206"/>
  <c r="AP33" i="206"/>
  <c r="AY33" i="206"/>
  <c r="AT33" i="206"/>
  <c r="AN33" i="206"/>
  <c r="AX33" i="206"/>
  <c r="AR33" i="206"/>
  <c r="AM33" i="206"/>
  <c r="AH33" i="206"/>
  <c r="AB33" i="206"/>
  <c r="W33" i="206"/>
  <c r="R33" i="206"/>
  <c r="L33" i="206"/>
  <c r="F33" i="206"/>
  <c r="AQ33" i="206"/>
  <c r="AF33" i="206"/>
  <c r="Z33" i="206"/>
  <c r="S33" i="206"/>
  <c r="K33" i="206"/>
  <c r="AL33" i="206"/>
  <c r="AE33" i="206"/>
  <c r="X33" i="206"/>
  <c r="P33" i="206"/>
  <c r="J33" i="206"/>
  <c r="AJ33" i="206"/>
  <c r="AD33" i="206"/>
  <c r="V33" i="206"/>
  <c r="O33" i="206"/>
  <c r="H33" i="206"/>
  <c r="AV33" i="206"/>
  <c r="AI33" i="206"/>
  <c r="AA33" i="206"/>
  <c r="T33" i="206"/>
  <c r="N33" i="206"/>
  <c r="E33" i="206"/>
  <c r="AX17" i="206"/>
  <c r="AT17" i="206"/>
  <c r="AP17" i="206"/>
  <c r="AL17" i="206"/>
  <c r="AH17" i="206"/>
  <c r="AH16" i="206" s="1"/>
  <c r="AD17" i="206"/>
  <c r="Z17" i="206"/>
  <c r="V17" i="206"/>
  <c r="V16" i="206" s="1"/>
  <c r="R17" i="206"/>
  <c r="N17" i="206"/>
  <c r="J17" i="206"/>
  <c r="E17" i="206"/>
  <c r="E16" i="206" s="1"/>
  <c r="AW17" i="206"/>
  <c r="AR17" i="206"/>
  <c r="AR16" i="206" s="1"/>
  <c r="AM17" i="206"/>
  <c r="AG17" i="206"/>
  <c r="AG16" i="206" s="1"/>
  <c r="AB17" i="206"/>
  <c r="AB16" i="206" s="1"/>
  <c r="W17" i="206"/>
  <c r="Q17" i="206"/>
  <c r="L17" i="206"/>
  <c r="F17" i="206"/>
  <c r="AX15" i="206"/>
  <c r="AT15" i="206"/>
  <c r="AP15" i="206"/>
  <c r="AL15" i="206"/>
  <c r="AH15" i="206"/>
  <c r="AD15" i="206"/>
  <c r="Z15" i="206"/>
  <c r="V15" i="206"/>
  <c r="R15" i="206"/>
  <c r="N15" i="206"/>
  <c r="J15" i="206"/>
  <c r="E15" i="206"/>
  <c r="AW15" i="206"/>
  <c r="AR15" i="206"/>
  <c r="AM15" i="206"/>
  <c r="AG15" i="206"/>
  <c r="AB15" i="206"/>
  <c r="W15" i="206"/>
  <c r="Q15" i="206"/>
  <c r="L15" i="206"/>
  <c r="F15" i="206"/>
  <c r="AZ11" i="206"/>
  <c r="AV11" i="206"/>
  <c r="AR11" i="206"/>
  <c r="AN11" i="206"/>
  <c r="AJ11" i="206"/>
  <c r="AF11" i="206"/>
  <c r="AB11" i="206"/>
  <c r="X11" i="206"/>
  <c r="T11" i="206"/>
  <c r="P11" i="206"/>
  <c r="L11" i="206"/>
  <c r="H11" i="206"/>
  <c r="AU11" i="206"/>
  <c r="AP11" i="206"/>
  <c r="AK11" i="206"/>
  <c r="AE11" i="206"/>
  <c r="Z11" i="206"/>
  <c r="U11" i="206"/>
  <c r="O11" i="206"/>
  <c r="J11" i="206"/>
  <c r="D11" i="206"/>
  <c r="F11" i="206"/>
  <c r="N11" i="206"/>
  <c r="V11" i="206"/>
  <c r="AC11" i="206"/>
  <c r="AI11" i="206"/>
  <c r="AQ11" i="206"/>
  <c r="AX11" i="206"/>
  <c r="F13" i="206"/>
  <c r="N13" i="206"/>
  <c r="V13" i="206"/>
  <c r="AC13" i="206"/>
  <c r="AI13" i="206"/>
  <c r="AQ13" i="206"/>
  <c r="AQ12" i="206" s="1"/>
  <c r="AX13" i="206"/>
  <c r="K15" i="206"/>
  <c r="S15" i="206"/>
  <c r="Y15" i="206"/>
  <c r="AF15" i="206"/>
  <c r="AN15" i="206"/>
  <c r="AU15" i="206"/>
  <c r="K17" i="206"/>
  <c r="S17" i="206"/>
  <c r="Y17" i="206"/>
  <c r="AF17" i="206"/>
  <c r="AN17" i="206"/>
  <c r="AU17" i="206"/>
  <c r="J21" i="206"/>
  <c r="U21" i="206"/>
  <c r="U19" i="206" s="1"/>
  <c r="P57" i="228" s="1"/>
  <c r="AF21" i="206"/>
  <c r="AF19" i="206" s="1"/>
  <c r="AA57" i="228" s="1"/>
  <c r="D7" i="206"/>
  <c r="AX7" i="206"/>
  <c r="AT7" i="206"/>
  <c r="AP7" i="206"/>
  <c r="AL7" i="206"/>
  <c r="AH7" i="206"/>
  <c r="AD7" i="206"/>
  <c r="Z7" i="206"/>
  <c r="V7" i="206"/>
  <c r="R7" i="206"/>
  <c r="N7" i="206"/>
  <c r="J7" i="206"/>
  <c r="E7" i="206"/>
  <c r="AY35" i="206"/>
  <c r="AU35" i="206"/>
  <c r="AQ35" i="206"/>
  <c r="AM35" i="206"/>
  <c r="AI35" i="206"/>
  <c r="AE35" i="206"/>
  <c r="AA35" i="206"/>
  <c r="W35" i="206"/>
  <c r="S35" i="206"/>
  <c r="O35" i="206"/>
  <c r="K35" i="206"/>
  <c r="F35" i="206"/>
  <c r="AX35" i="206"/>
  <c r="AS35" i="206"/>
  <c r="AN35" i="206"/>
  <c r="AH35" i="206"/>
  <c r="AC35" i="206"/>
  <c r="X35" i="206"/>
  <c r="R35" i="206"/>
  <c r="M35" i="206"/>
  <c r="H35" i="206"/>
  <c r="AW35" i="206"/>
  <c r="AR35" i="206"/>
  <c r="AL35" i="206"/>
  <c r="AG35" i="206"/>
  <c r="AB35" i="206"/>
  <c r="V35" i="206"/>
  <c r="Q35" i="206"/>
  <c r="L35" i="206"/>
  <c r="E35" i="206"/>
  <c r="AV35" i="206"/>
  <c r="AP35" i="206"/>
  <c r="AK35" i="206"/>
  <c r="AF35" i="206"/>
  <c r="Z35" i="206"/>
  <c r="U35" i="206"/>
  <c r="P35" i="206"/>
  <c r="J35" i="206"/>
  <c r="D35" i="206"/>
  <c r="AZ35" i="206"/>
  <c r="AT35" i="206"/>
  <c r="AO35" i="206"/>
  <c r="AJ35" i="206"/>
  <c r="AD35" i="206"/>
  <c r="Y35" i="206"/>
  <c r="T35" i="206"/>
  <c r="N35" i="206"/>
  <c r="I35" i="206"/>
  <c r="AY29" i="206"/>
  <c r="AU29" i="206"/>
  <c r="AQ29" i="206"/>
  <c r="AM29" i="206"/>
  <c r="AI29" i="206"/>
  <c r="AE29" i="206"/>
  <c r="AA29" i="206"/>
  <c r="W29" i="206"/>
  <c r="S29" i="206"/>
  <c r="O29" i="206"/>
  <c r="K29" i="206"/>
  <c r="F29" i="206"/>
  <c r="AZ29" i="206"/>
  <c r="AZ27" i="206" s="1"/>
  <c r="AT29" i="206"/>
  <c r="AO29" i="206"/>
  <c r="AJ29" i="206"/>
  <c r="AD29" i="206"/>
  <c r="Y29" i="206"/>
  <c r="T29" i="206"/>
  <c r="N29" i="206"/>
  <c r="I29" i="206"/>
  <c r="AV29" i="206"/>
  <c r="AN29" i="206"/>
  <c r="AG29" i="206"/>
  <c r="Z29" i="206"/>
  <c r="Z27" i="206" s="1"/>
  <c r="R29" i="206"/>
  <c r="L29" i="206"/>
  <c r="D29" i="206"/>
  <c r="AS29" i="206"/>
  <c r="AL29" i="206"/>
  <c r="AF29" i="206"/>
  <c r="X29" i="206"/>
  <c r="Q29" i="206"/>
  <c r="J29" i="206"/>
  <c r="AX29" i="206"/>
  <c r="AX27" i="206" s="1"/>
  <c r="AR29" i="206"/>
  <c r="AK29" i="206"/>
  <c r="AC29" i="206"/>
  <c r="V29" i="206"/>
  <c r="P29" i="206"/>
  <c r="P27" i="206" s="1"/>
  <c r="H29" i="206"/>
  <c r="AW29" i="206"/>
  <c r="AP29" i="206"/>
  <c r="AP27" i="206" s="1"/>
  <c r="AH29" i="206"/>
  <c r="AB29" i="206"/>
  <c r="U29" i="206"/>
  <c r="M29" i="206"/>
  <c r="E29" i="206"/>
  <c r="AY21" i="206"/>
  <c r="AU21" i="206"/>
  <c r="AQ21" i="206"/>
  <c r="AQ19" i="206" s="1"/>
  <c r="AL57" i="228" s="1"/>
  <c r="AM21" i="206"/>
  <c r="AI21" i="206"/>
  <c r="AE21" i="206"/>
  <c r="AA21" i="206"/>
  <c r="AA19" i="206" s="1"/>
  <c r="V57" i="228" s="1"/>
  <c r="W21" i="206"/>
  <c r="S21" i="206"/>
  <c r="O21" i="206"/>
  <c r="K21" i="206"/>
  <c r="K19" i="206" s="1"/>
  <c r="F57" i="228" s="1"/>
  <c r="F21" i="206"/>
  <c r="F19" i="206" s="1"/>
  <c r="AZ21" i="206"/>
  <c r="AT21" i="206"/>
  <c r="AT19" i="206" s="1"/>
  <c r="AO57" i="228" s="1"/>
  <c r="AO21" i="206"/>
  <c r="AJ21" i="206"/>
  <c r="AJ19" i="206" s="1"/>
  <c r="AE57" i="228" s="1"/>
  <c r="AX21" i="206"/>
  <c r="AX19" i="206" s="1"/>
  <c r="AS57" i="228" s="1"/>
  <c r="AS21" i="206"/>
  <c r="AN21" i="206"/>
  <c r="AH21" i="206"/>
  <c r="AC21" i="206"/>
  <c r="X21" i="206"/>
  <c r="R21" i="206"/>
  <c r="M21" i="206"/>
  <c r="H21" i="206"/>
  <c r="AW21" i="206"/>
  <c r="AR21" i="206"/>
  <c r="AL21" i="206"/>
  <c r="AG21" i="206"/>
  <c r="AB21" i="206"/>
  <c r="V21" i="206"/>
  <c r="Q21" i="206"/>
  <c r="Q19" i="206" s="1"/>
  <c r="L57" i="228" s="1"/>
  <c r="L21" i="206"/>
  <c r="E21" i="206"/>
  <c r="AZ13" i="206"/>
  <c r="AV13" i="206"/>
  <c r="AR13" i="206"/>
  <c r="AN13" i="206"/>
  <c r="AJ13" i="206"/>
  <c r="AF13" i="206"/>
  <c r="AB13" i="206"/>
  <c r="X13" i="206"/>
  <c r="T13" i="206"/>
  <c r="P13" i="206"/>
  <c r="L13" i="206"/>
  <c r="H13" i="206"/>
  <c r="AU13" i="206"/>
  <c r="AP13" i="206"/>
  <c r="AK13" i="206"/>
  <c r="AE13" i="206"/>
  <c r="Z13" i="206"/>
  <c r="U13" i="206"/>
  <c r="O13" i="206"/>
  <c r="O12" i="206" s="1"/>
  <c r="J13" i="206"/>
  <c r="D13" i="206"/>
  <c r="D9" i="206"/>
  <c r="L9" i="206"/>
  <c r="T9" i="206"/>
  <c r="AA9" i="206"/>
  <c r="AG9" i="206"/>
  <c r="AO9" i="206"/>
  <c r="AV9" i="206"/>
  <c r="I11" i="206"/>
  <c r="Q11" i="206"/>
  <c r="W11" i="206"/>
  <c r="AD11" i="206"/>
  <c r="AL11" i="206"/>
  <c r="AS11" i="206"/>
  <c r="AY11" i="206"/>
  <c r="I13" i="206"/>
  <c r="Q13" i="206"/>
  <c r="W13" i="206"/>
  <c r="AD13" i="206"/>
  <c r="AL13" i="206"/>
  <c r="AS13" i="206"/>
  <c r="AY13" i="206"/>
  <c r="D15" i="206"/>
  <c r="AO15" i="206"/>
  <c r="M17" i="206"/>
  <c r="M16" i="206" s="1"/>
  <c r="AA17" i="206"/>
  <c r="AO17" i="206"/>
  <c r="AO16" i="206" s="1"/>
  <c r="AV17" i="206"/>
  <c r="L16" i="206"/>
  <c r="O23" i="206"/>
  <c r="J57" i="229" s="1"/>
  <c r="J46" i="229" s="1"/>
  <c r="AH45" i="206"/>
  <c r="AC57" i="232" s="1"/>
  <c r="AC46" i="232" s="1"/>
  <c r="D49" i="206"/>
  <c r="AM56" i="206"/>
  <c r="AQ56" i="206"/>
  <c r="AU56" i="206"/>
  <c r="AY56" i="206"/>
  <c r="AV53" i="206"/>
  <c r="AD23" i="206"/>
  <c r="Y57" i="229" s="1"/>
  <c r="Y46" i="229" s="1"/>
  <c r="T24" i="226"/>
  <c r="AV24" i="226"/>
  <c r="J25" i="226"/>
  <c r="AL25" i="226"/>
  <c r="T26" i="226"/>
  <c r="AV26" i="226"/>
  <c r="AB28" i="226"/>
  <c r="AI30" i="226"/>
  <c r="AI38" i="226"/>
  <c r="AI48" i="226"/>
  <c r="AT17" i="226"/>
  <c r="D18" i="226"/>
  <c r="K18" i="226"/>
  <c r="P18" i="226"/>
  <c r="U18" i="226"/>
  <c r="AA18" i="226"/>
  <c r="AA16" i="226" s="1"/>
  <c r="AF18" i="226"/>
  <c r="AK18" i="226"/>
  <c r="AQ18" i="226"/>
  <c r="AV18" i="226"/>
  <c r="I20" i="226"/>
  <c r="O20" i="226"/>
  <c r="T20" i="226"/>
  <c r="Y20" i="226"/>
  <c r="AE20" i="226"/>
  <c r="AJ20" i="226"/>
  <c r="AO20" i="226"/>
  <c r="AU20" i="226"/>
  <c r="AZ20" i="226"/>
  <c r="F21" i="226"/>
  <c r="Q21" i="226"/>
  <c r="AG21" i="226"/>
  <c r="D22" i="226"/>
  <c r="J22" i="226"/>
  <c r="R22" i="226"/>
  <c r="Y22" i="226"/>
  <c r="AF22" i="226"/>
  <c r="AN22" i="226"/>
  <c r="AT22" i="226"/>
  <c r="D24" i="226"/>
  <c r="J24" i="226"/>
  <c r="R24" i="226"/>
  <c r="Y24" i="226"/>
  <c r="AF24" i="226"/>
  <c r="AN24" i="226"/>
  <c r="AT24" i="226"/>
  <c r="H25" i="226"/>
  <c r="O25" i="226"/>
  <c r="V25" i="226"/>
  <c r="AD25" i="226"/>
  <c r="AJ25" i="226"/>
  <c r="AQ25" i="226"/>
  <c r="AY25" i="226"/>
  <c r="D26" i="226"/>
  <c r="J26" i="226"/>
  <c r="R26" i="226"/>
  <c r="Y26" i="226"/>
  <c r="AF26" i="226"/>
  <c r="AN26" i="226"/>
  <c r="AT26" i="226"/>
  <c r="D28" i="226"/>
  <c r="R28" i="226"/>
  <c r="Z28" i="226"/>
  <c r="AI28" i="226"/>
  <c r="AT28" i="226"/>
  <c r="AB30" i="226"/>
  <c r="X32" i="226"/>
  <c r="AN32" i="226"/>
  <c r="AW33" i="226"/>
  <c r="R33" i="226"/>
  <c r="X34" i="226"/>
  <c r="AX34" i="226"/>
  <c r="AD36" i="226"/>
  <c r="X38" i="226"/>
  <c r="AN40" i="226"/>
  <c r="W47" i="226"/>
  <c r="AU47" i="226"/>
  <c r="Q48" i="226"/>
  <c r="AO50" i="226"/>
  <c r="E20" i="226"/>
  <c r="L20" i="226"/>
  <c r="Q20" i="226"/>
  <c r="W20" i="226"/>
  <c r="AB20" i="226"/>
  <c r="AG20" i="226"/>
  <c r="AM20" i="226"/>
  <c r="AR20" i="226"/>
  <c r="AW20" i="226"/>
  <c r="K21" i="226"/>
  <c r="K19" i="226" s="1"/>
  <c r="F61" i="228" s="1"/>
  <c r="F93" i="228" s="1"/>
  <c r="V21" i="226"/>
  <c r="AQ21" i="226"/>
  <c r="AQ19" i="226" s="1"/>
  <c r="AL61" i="228" s="1"/>
  <c r="AL93" i="228" s="1"/>
  <c r="H22" i="226"/>
  <c r="N22" i="226"/>
  <c r="U22" i="226"/>
  <c r="AC22" i="226"/>
  <c r="AJ22" i="226"/>
  <c r="AP22" i="226"/>
  <c r="AX22" i="226"/>
  <c r="H24" i="226"/>
  <c r="N24" i="226"/>
  <c r="U24" i="226"/>
  <c r="AC24" i="226"/>
  <c r="AJ24" i="226"/>
  <c r="AP24" i="226"/>
  <c r="AX24" i="226"/>
  <c r="D25" i="226"/>
  <c r="K25" i="226"/>
  <c r="S25" i="226"/>
  <c r="Z25" i="226"/>
  <c r="AF25" i="226"/>
  <c r="AN25" i="226"/>
  <c r="AU25" i="226"/>
  <c r="H26" i="226"/>
  <c r="N26" i="226"/>
  <c r="U26" i="226"/>
  <c r="AC26" i="226"/>
  <c r="AJ26" i="226"/>
  <c r="AP26" i="226"/>
  <c r="AX26" i="226"/>
  <c r="L28" i="226"/>
  <c r="T28" i="226"/>
  <c r="AE28" i="226"/>
  <c r="AN28" i="226"/>
  <c r="AX28" i="226"/>
  <c r="AX29" i="226"/>
  <c r="N30" i="226"/>
  <c r="AP30" i="226"/>
  <c r="N32" i="226"/>
  <c r="AD32" i="226"/>
  <c r="AY32" i="226"/>
  <c r="H33" i="226"/>
  <c r="AN33" i="226"/>
  <c r="H34" i="226"/>
  <c r="AI34" i="226"/>
  <c r="N36" i="226"/>
  <c r="AY36" i="226"/>
  <c r="AT38" i="226"/>
  <c r="AH39" i="226"/>
  <c r="X40" i="226"/>
  <c r="AD42" i="226"/>
  <c r="M43" i="226"/>
  <c r="O47" i="226"/>
  <c r="AG47" i="226"/>
  <c r="AZ48" i="226"/>
  <c r="H20" i="226"/>
  <c r="M20" i="226"/>
  <c r="S20" i="226"/>
  <c r="S19" i="226" s="1"/>
  <c r="N61" i="228" s="1"/>
  <c r="N93" i="228" s="1"/>
  <c r="X20" i="226"/>
  <c r="AC20" i="226"/>
  <c r="AI20" i="226"/>
  <c r="AN20" i="226"/>
  <c r="AS20" i="226"/>
  <c r="AY20" i="226"/>
  <c r="N21" i="226"/>
  <c r="AA21" i="226"/>
  <c r="AW21" i="226"/>
  <c r="I22" i="226"/>
  <c r="P22" i="226"/>
  <c r="X22" i="226"/>
  <c r="AD22" i="226"/>
  <c r="AK22" i="226"/>
  <c r="AS22" i="226"/>
  <c r="AZ22" i="226"/>
  <c r="I24" i="226"/>
  <c r="P24" i="226"/>
  <c r="X24" i="226"/>
  <c r="AD24" i="226"/>
  <c r="AK24" i="226"/>
  <c r="AS24" i="226"/>
  <c r="AZ24" i="226"/>
  <c r="F25" i="226"/>
  <c r="N25" i="226"/>
  <c r="T25" i="226"/>
  <c r="AA25" i="226"/>
  <c r="AI25" i="226"/>
  <c r="AP25" i="226"/>
  <c r="AV25" i="226"/>
  <c r="AV23" i="226" s="1"/>
  <c r="AQ61" i="229" s="1"/>
  <c r="AQ93" i="229" s="1"/>
  <c r="I26" i="226"/>
  <c r="P26" i="226"/>
  <c r="X26" i="226"/>
  <c r="AD26" i="226"/>
  <c r="AK26" i="226"/>
  <c r="AS26" i="226"/>
  <c r="AZ26" i="226"/>
  <c r="N28" i="226"/>
  <c r="X28" i="226"/>
  <c r="AH28" i="226"/>
  <c r="AP28" i="226"/>
  <c r="AZ28" i="226"/>
  <c r="T30" i="226"/>
  <c r="AX30" i="226"/>
  <c r="R32" i="226"/>
  <c r="AM32" i="226"/>
  <c r="M33" i="226"/>
  <c r="AX33" i="226"/>
  <c r="R34" i="226"/>
  <c r="AT34" i="226"/>
  <c r="S36" i="226"/>
  <c r="AS39" i="226"/>
  <c r="AI40" i="226"/>
  <c r="AT42" i="226"/>
  <c r="AC43" i="226"/>
  <c r="Q47" i="226"/>
  <c r="AK47" i="226"/>
  <c r="M48" i="226"/>
  <c r="T50" i="226"/>
  <c r="S38" i="226"/>
  <c r="R39" i="226"/>
  <c r="H42" i="226"/>
  <c r="X43" i="226"/>
  <c r="L47" i="226"/>
  <c r="Y47" i="226"/>
  <c r="AO47" i="226"/>
  <c r="H48" i="226"/>
  <c r="AJ48" i="226"/>
  <c r="AU50" i="226"/>
  <c r="S32" i="226"/>
  <c r="AI32" i="226"/>
  <c r="AX32" i="226"/>
  <c r="X33" i="226"/>
  <c r="S34" i="226"/>
  <c r="AM34" i="226"/>
  <c r="AX35" i="226"/>
  <c r="H36" i="226"/>
  <c r="AI36" i="226"/>
  <c r="N38" i="226"/>
  <c r="AN38" i="226"/>
  <c r="AN39" i="226"/>
  <c r="N40" i="226"/>
  <c r="AI42" i="226"/>
  <c r="AT43" i="226"/>
  <c r="P44" i="226"/>
  <c r="I47" i="226"/>
  <c r="S47" i="226"/>
  <c r="AF47" i="226"/>
  <c r="AR47" i="226"/>
  <c r="X48" i="226"/>
  <c r="D50" i="226"/>
  <c r="X39" i="226"/>
  <c r="S40" i="226"/>
  <c r="W50" i="226"/>
  <c r="AT40" i="226"/>
  <c r="X42" i="226"/>
  <c r="AY42" i="226"/>
  <c r="H43" i="226"/>
  <c r="AH43" i="226"/>
  <c r="E47" i="226"/>
  <c r="M47" i="226"/>
  <c r="T47" i="226"/>
  <c r="AE47" i="226"/>
  <c r="AM47" i="226"/>
  <c r="AV47" i="226"/>
  <c r="E48" i="226"/>
  <c r="W48" i="226"/>
  <c r="AO48" i="226"/>
  <c r="H52" i="226"/>
  <c r="N34" i="226"/>
  <c r="AB34" i="226"/>
  <c r="AN34" i="226"/>
  <c r="X36" i="226"/>
  <c r="AT36" i="226"/>
  <c r="H38" i="226"/>
  <c r="AD38" i="226"/>
  <c r="AY38" i="226"/>
  <c r="H39" i="226"/>
  <c r="AC39" i="226"/>
  <c r="AX39" i="226"/>
  <c r="H40" i="226"/>
  <c r="AD40" i="226"/>
  <c r="AY40" i="226"/>
  <c r="S42" i="226"/>
  <c r="AN42" i="226"/>
  <c r="R43" i="226"/>
  <c r="AN43" i="226"/>
  <c r="D47" i="226"/>
  <c r="K47" i="226"/>
  <c r="P47" i="226"/>
  <c r="U47" i="226"/>
  <c r="AB47" i="226"/>
  <c r="AJ47" i="226"/>
  <c r="AQ47" i="226"/>
  <c r="AW47" i="226"/>
  <c r="O48" i="226"/>
  <c r="AB48" i="226"/>
  <c r="AS48" i="226"/>
  <c r="H50" i="226"/>
  <c r="AC50" i="226"/>
  <c r="AQ52" i="226"/>
  <c r="V56" i="226"/>
  <c r="AY48" i="226"/>
  <c r="L50" i="226"/>
  <c r="AJ50" i="226"/>
  <c r="K54" i="226"/>
  <c r="AC47" i="226"/>
  <c r="AI47" i="226"/>
  <c r="AN47" i="226"/>
  <c r="AY47" i="226"/>
  <c r="X47" i="226"/>
  <c r="AS47" i="226"/>
  <c r="AW52" i="226"/>
  <c r="I48" i="226"/>
  <c r="T48" i="226"/>
  <c r="AE48" i="226"/>
  <c r="AR48" i="226"/>
  <c r="S50" i="226"/>
  <c r="AG50" i="226"/>
  <c r="AW50" i="226"/>
  <c r="U52" i="226"/>
  <c r="AM54" i="226"/>
  <c r="AC48" i="226"/>
  <c r="AM48" i="226"/>
  <c r="AW48" i="226"/>
  <c r="M50" i="226"/>
  <c r="AB50" i="226"/>
  <c r="AN50" i="226"/>
  <c r="AY50" i="226"/>
  <c r="M52" i="226"/>
  <c r="AG16" i="226"/>
  <c r="L48" i="226"/>
  <c r="S48" i="226"/>
  <c r="Y48" i="226"/>
  <c r="AG48" i="226"/>
  <c r="AN48" i="226"/>
  <c r="AU48" i="226"/>
  <c r="E50" i="226"/>
  <c r="O50" i="226"/>
  <c r="Y50" i="226"/>
  <c r="AI50" i="226"/>
  <c r="AR50" i="226"/>
  <c r="K52" i="226"/>
  <c r="AB52" i="226"/>
  <c r="X54" i="226"/>
  <c r="AS54" i="226"/>
  <c r="AA19" i="226"/>
  <c r="V61" i="228" s="1"/>
  <c r="V93" i="228" s="1"/>
  <c r="AA12" i="226"/>
  <c r="AI16" i="226"/>
  <c r="D48" i="226"/>
  <c r="K48" i="226"/>
  <c r="P48" i="226"/>
  <c r="U48" i="226"/>
  <c r="AA48" i="226"/>
  <c r="AF48" i="226"/>
  <c r="AK48" i="226"/>
  <c r="AQ48" i="226"/>
  <c r="AV48" i="226"/>
  <c r="I50" i="226"/>
  <c r="Q50" i="226"/>
  <c r="X50" i="226"/>
  <c r="AE50" i="226"/>
  <c r="AM50" i="226"/>
  <c r="AS50" i="226"/>
  <c r="AZ50" i="226"/>
  <c r="E52" i="226"/>
  <c r="Q52" i="226"/>
  <c r="AI52" i="226"/>
  <c r="Q54" i="226"/>
  <c r="AF54" i="226"/>
  <c r="AE56" i="226"/>
  <c r="AN56" i="226"/>
  <c r="K56" i="226"/>
  <c r="AY56" i="226"/>
  <c r="Y12" i="226"/>
  <c r="I16" i="226"/>
  <c r="K50" i="226"/>
  <c r="P50" i="226"/>
  <c r="U50" i="226"/>
  <c r="AA50" i="226"/>
  <c r="AF50" i="226"/>
  <c r="AK50" i="226"/>
  <c r="AQ50" i="226"/>
  <c r="AV50" i="226"/>
  <c r="L52" i="226"/>
  <c r="S52" i="226"/>
  <c r="AA52" i="226"/>
  <c r="AG52" i="226"/>
  <c r="AN52" i="226"/>
  <c r="AV52" i="226"/>
  <c r="H54" i="226"/>
  <c r="P54" i="226"/>
  <c r="W54" i="226"/>
  <c r="AC54" i="226"/>
  <c r="AK54" i="226"/>
  <c r="AR54" i="226"/>
  <c r="AY54" i="226"/>
  <c r="J56" i="226"/>
  <c r="S56" i="226"/>
  <c r="AD56" i="226"/>
  <c r="AL56" i="226"/>
  <c r="AU56" i="226"/>
  <c r="Y16" i="226"/>
  <c r="P52" i="226"/>
  <c r="W52" i="226"/>
  <c r="AC52" i="226"/>
  <c r="AK52" i="226"/>
  <c r="AR52" i="226"/>
  <c r="AY52" i="226"/>
  <c r="L54" i="226"/>
  <c r="S54" i="226"/>
  <c r="AA54" i="226"/>
  <c r="AG54" i="226"/>
  <c r="AN54" i="226"/>
  <c r="AV54" i="226"/>
  <c r="D56" i="226"/>
  <c r="O56" i="226"/>
  <c r="X56" i="226"/>
  <c r="AF56" i="226"/>
  <c r="AQ56" i="226"/>
  <c r="AZ56" i="226"/>
  <c r="AF52" i="226"/>
  <c r="AM52" i="226"/>
  <c r="AS52" i="226"/>
  <c r="E54" i="226"/>
  <c r="M54" i="226"/>
  <c r="U54" i="226"/>
  <c r="AB54" i="226"/>
  <c r="AI54" i="226"/>
  <c r="AQ54" i="226"/>
  <c r="AW54" i="226"/>
  <c r="H56" i="226"/>
  <c r="P56" i="226"/>
  <c r="Z56" i="226"/>
  <c r="AJ56" i="226"/>
  <c r="AT56" i="226"/>
  <c r="E7" i="226"/>
  <c r="J7" i="226"/>
  <c r="O7" i="226"/>
  <c r="U7" i="226"/>
  <c r="Z7" i="226"/>
  <c r="AE7" i="226"/>
  <c r="AK7" i="226"/>
  <c r="AP7" i="226"/>
  <c r="AU7" i="226"/>
  <c r="E9" i="226"/>
  <c r="J9" i="226"/>
  <c r="O9" i="226"/>
  <c r="U9" i="226"/>
  <c r="Z9" i="226"/>
  <c r="AE9" i="226"/>
  <c r="AK9" i="226"/>
  <c r="AP9" i="226"/>
  <c r="AU9" i="226"/>
  <c r="E11" i="226"/>
  <c r="J11" i="226"/>
  <c r="O11" i="226"/>
  <c r="U11" i="226"/>
  <c r="Z11" i="226"/>
  <c r="AE11" i="226"/>
  <c r="AK11" i="226"/>
  <c r="AP11" i="226"/>
  <c r="AU11" i="226"/>
  <c r="E13" i="226"/>
  <c r="J13" i="226"/>
  <c r="O13" i="226"/>
  <c r="U13" i="226"/>
  <c r="Z13" i="226"/>
  <c r="AE13" i="226"/>
  <c r="AK13" i="226"/>
  <c r="AP13" i="226"/>
  <c r="AU13" i="226"/>
  <c r="E15" i="226"/>
  <c r="J15" i="226"/>
  <c r="O15" i="226"/>
  <c r="U15" i="226"/>
  <c r="Z15" i="226"/>
  <c r="AE15" i="226"/>
  <c r="AK15" i="226"/>
  <c r="AP15" i="226"/>
  <c r="AU15" i="226"/>
  <c r="E17" i="226"/>
  <c r="E16" i="226" s="1"/>
  <c r="J17" i="226"/>
  <c r="O17" i="226"/>
  <c r="O16" i="226" s="1"/>
  <c r="U17" i="226"/>
  <c r="Z17" i="226"/>
  <c r="AE17" i="226"/>
  <c r="AE16" i="226" s="1"/>
  <c r="AK17" i="226"/>
  <c r="AP17" i="226"/>
  <c r="AU17" i="226"/>
  <c r="E21" i="226"/>
  <c r="J21" i="226"/>
  <c r="O21" i="226"/>
  <c r="U21" i="226"/>
  <c r="U19" i="226" s="1"/>
  <c r="P61" i="228" s="1"/>
  <c r="P93" i="228" s="1"/>
  <c r="Z21" i="226"/>
  <c r="AE21" i="226"/>
  <c r="AK21" i="226"/>
  <c r="AK19" i="226" s="1"/>
  <c r="AF61" i="228" s="1"/>
  <c r="AF93" i="228" s="1"/>
  <c r="AP21" i="226"/>
  <c r="AU21" i="226"/>
  <c r="H29" i="226"/>
  <c r="Q29" i="226"/>
  <c r="Y29" i="226"/>
  <c r="AJ29" i="226"/>
  <c r="AY29" i="226"/>
  <c r="AU29" i="226"/>
  <c r="AQ29" i="226"/>
  <c r="AM29" i="226"/>
  <c r="AI29" i="226"/>
  <c r="AE29" i="226"/>
  <c r="AA29" i="226"/>
  <c r="W29" i="226"/>
  <c r="S29" i="226"/>
  <c r="O29" i="226"/>
  <c r="K29" i="226"/>
  <c r="AV29" i="226"/>
  <c r="AP29" i="226"/>
  <c r="AK29" i="226"/>
  <c r="AF29" i="226"/>
  <c r="Z29" i="226"/>
  <c r="U29" i="226"/>
  <c r="P29" i="226"/>
  <c r="J29" i="226"/>
  <c r="E29" i="226"/>
  <c r="AZ29" i="226"/>
  <c r="AS29" i="226"/>
  <c r="AL29" i="226"/>
  <c r="AW29" i="226"/>
  <c r="AO29" i="226"/>
  <c r="AH29" i="226"/>
  <c r="AB29" i="226"/>
  <c r="T29" i="226"/>
  <c r="M29" i="226"/>
  <c r="F29" i="226"/>
  <c r="I29" i="226"/>
  <c r="R29" i="226"/>
  <c r="AC29" i="226"/>
  <c r="AN29" i="226"/>
  <c r="AZ7" i="226"/>
  <c r="AV7" i="226"/>
  <c r="AR7" i="226"/>
  <c r="AN7" i="226"/>
  <c r="AJ7" i="226"/>
  <c r="AF7" i="226"/>
  <c r="AB7" i="226"/>
  <c r="X7" i="226"/>
  <c r="T7" i="226"/>
  <c r="P7" i="226"/>
  <c r="L7" i="226"/>
  <c r="H7" i="226"/>
  <c r="D7" i="226"/>
  <c r="M7" i="226"/>
  <c r="R7" i="226"/>
  <c r="W7" i="226"/>
  <c r="AC7" i="226"/>
  <c r="AH7" i="226"/>
  <c r="AM7" i="226"/>
  <c r="AS7" i="226"/>
  <c r="AX7" i="226"/>
  <c r="AZ9" i="226"/>
  <c r="AV9" i="226"/>
  <c r="AR9" i="226"/>
  <c r="AN9" i="226"/>
  <c r="AJ9" i="226"/>
  <c r="AF9" i="226"/>
  <c r="AB9" i="226"/>
  <c r="X9" i="226"/>
  <c r="T9" i="226"/>
  <c r="P9" i="226"/>
  <c r="L9" i="226"/>
  <c r="H9" i="226"/>
  <c r="D9" i="226"/>
  <c r="M9" i="226"/>
  <c r="R9" i="226"/>
  <c r="W9" i="226"/>
  <c r="AC9" i="226"/>
  <c r="AH9" i="226"/>
  <c r="AM9" i="226"/>
  <c r="AS9" i="226"/>
  <c r="AX9" i="226"/>
  <c r="AZ11" i="226"/>
  <c r="AV11" i="226"/>
  <c r="AR11" i="226"/>
  <c r="AN11" i="226"/>
  <c r="AJ11" i="226"/>
  <c r="AF11" i="226"/>
  <c r="AB11" i="226"/>
  <c r="X11" i="226"/>
  <c r="T11" i="226"/>
  <c r="P11" i="226"/>
  <c r="L11" i="226"/>
  <c r="H11" i="226"/>
  <c r="D11" i="226"/>
  <c r="M11" i="226"/>
  <c r="R11" i="226"/>
  <c r="W11" i="226"/>
  <c r="AC11" i="226"/>
  <c r="AH11" i="226"/>
  <c r="AM11" i="226"/>
  <c r="AS11" i="226"/>
  <c r="AX11" i="226"/>
  <c r="AZ13" i="226"/>
  <c r="AV13" i="226"/>
  <c r="AR13" i="226"/>
  <c r="AN13" i="226"/>
  <c r="AJ13" i="226"/>
  <c r="AF13" i="226"/>
  <c r="AB13" i="226"/>
  <c r="X13" i="226"/>
  <c r="T13" i="226"/>
  <c r="P13" i="226"/>
  <c r="L13" i="226"/>
  <c r="H13" i="226"/>
  <c r="D13" i="226"/>
  <c r="M13" i="226"/>
  <c r="R13" i="226"/>
  <c r="W13" i="226"/>
  <c r="AC13" i="226"/>
  <c r="AH13" i="226"/>
  <c r="AM13" i="226"/>
  <c r="AS13" i="226"/>
  <c r="AX13" i="226"/>
  <c r="AZ15" i="226"/>
  <c r="AV15" i="226"/>
  <c r="AR15" i="226"/>
  <c r="AN15" i="226"/>
  <c r="AJ15" i="226"/>
  <c r="AF15" i="226"/>
  <c r="AB15" i="226"/>
  <c r="X15" i="226"/>
  <c r="T15" i="226"/>
  <c r="P15" i="226"/>
  <c r="L15" i="226"/>
  <c r="H15" i="226"/>
  <c r="D15" i="226"/>
  <c r="M15" i="226"/>
  <c r="R15" i="226"/>
  <c r="W15" i="226"/>
  <c r="AC15" i="226"/>
  <c r="AH15" i="226"/>
  <c r="AM15" i="226"/>
  <c r="AS15" i="226"/>
  <c r="AX15" i="226"/>
  <c r="AZ17" i="226"/>
  <c r="AV17" i="226"/>
  <c r="AV16" i="226" s="1"/>
  <c r="AR17" i="226"/>
  <c r="AR16" i="226" s="1"/>
  <c r="AN17" i="226"/>
  <c r="AN16" i="226" s="1"/>
  <c r="AJ17" i="226"/>
  <c r="AF17" i="226"/>
  <c r="AB17" i="226"/>
  <c r="X17" i="226"/>
  <c r="T17" i="226"/>
  <c r="P17" i="226"/>
  <c r="L17" i="226"/>
  <c r="H17" i="226"/>
  <c r="D17" i="226"/>
  <c r="M17" i="226"/>
  <c r="M16" i="226" s="1"/>
  <c r="R17" i="226"/>
  <c r="W17" i="226"/>
  <c r="W16" i="226" s="1"/>
  <c r="AC17" i="226"/>
  <c r="AC16" i="226" s="1"/>
  <c r="AH17" i="226"/>
  <c r="AM17" i="226"/>
  <c r="AM16" i="226" s="1"/>
  <c r="AS17" i="226"/>
  <c r="AX17" i="226"/>
  <c r="AZ21" i="226"/>
  <c r="AV21" i="226"/>
  <c r="AR21" i="226"/>
  <c r="AN21" i="226"/>
  <c r="AJ21" i="226"/>
  <c r="AF21" i="226"/>
  <c r="AF19" i="226" s="1"/>
  <c r="AA61" i="228" s="1"/>
  <c r="AA93" i="228" s="1"/>
  <c r="AB21" i="226"/>
  <c r="X21" i="226"/>
  <c r="T21" i="226"/>
  <c r="T19" i="226" s="1"/>
  <c r="O61" i="228" s="1"/>
  <c r="O93" i="228" s="1"/>
  <c r="P21" i="226"/>
  <c r="L21" i="226"/>
  <c r="H21" i="226"/>
  <c r="D21" i="226"/>
  <c r="M21" i="226"/>
  <c r="R21" i="226"/>
  <c r="W21" i="226"/>
  <c r="AC21" i="226"/>
  <c r="AH21" i="226"/>
  <c r="AM21" i="226"/>
  <c r="AS21" i="226"/>
  <c r="AS19" i="226" s="1"/>
  <c r="AN61" i="228" s="1"/>
  <c r="AN93" i="228" s="1"/>
  <c r="AX21" i="226"/>
  <c r="L29" i="226"/>
  <c r="V29" i="226"/>
  <c r="AD29" i="226"/>
  <c r="AR29" i="226"/>
  <c r="Y21" i="226"/>
  <c r="AD21" i="226"/>
  <c r="AI21" i="226"/>
  <c r="AO21" i="226"/>
  <c r="AT21" i="226"/>
  <c r="AY21" i="226"/>
  <c r="D29" i="226"/>
  <c r="N29" i="226"/>
  <c r="X29" i="226"/>
  <c r="AG29" i="226"/>
  <c r="AT29" i="226"/>
  <c r="F6" i="226"/>
  <c r="J6" i="226"/>
  <c r="N6" i="226"/>
  <c r="R6" i="226"/>
  <c r="V6" i="226"/>
  <c r="Z6" i="226"/>
  <c r="AD6" i="226"/>
  <c r="AH6" i="226"/>
  <c r="AL6" i="226"/>
  <c r="AP6" i="226"/>
  <c r="AT6" i="226"/>
  <c r="AX6" i="226"/>
  <c r="F8" i="226"/>
  <c r="J8" i="226"/>
  <c r="N8" i="226"/>
  <c r="R8" i="226"/>
  <c r="V8" i="226"/>
  <c r="Z8" i="226"/>
  <c r="AD8" i="226"/>
  <c r="AH8" i="226"/>
  <c r="AL8" i="226"/>
  <c r="AP8" i="226"/>
  <c r="AT8" i="226"/>
  <c r="AX8" i="226"/>
  <c r="F10" i="226"/>
  <c r="J10" i="226"/>
  <c r="N10" i="226"/>
  <c r="R10" i="226"/>
  <c r="V10" i="226"/>
  <c r="Z10" i="226"/>
  <c r="AD10" i="226"/>
  <c r="AH10" i="226"/>
  <c r="AL10" i="226"/>
  <c r="AP10" i="226"/>
  <c r="AT10" i="226"/>
  <c r="AX10" i="226"/>
  <c r="F14" i="226"/>
  <c r="J14" i="226"/>
  <c r="N14" i="226"/>
  <c r="N12" i="226" s="1"/>
  <c r="R14" i="226"/>
  <c r="V14" i="226"/>
  <c r="Z14" i="226"/>
  <c r="AD14" i="226"/>
  <c r="AD12" i="226" s="1"/>
  <c r="AH14" i="226"/>
  <c r="AL14" i="226"/>
  <c r="AL12" i="226" s="1"/>
  <c r="AP14" i="226"/>
  <c r="AT14" i="226"/>
  <c r="AX14" i="226"/>
  <c r="F18" i="226"/>
  <c r="J18" i="226"/>
  <c r="N18" i="226"/>
  <c r="N16" i="226" s="1"/>
  <c r="R18" i="226"/>
  <c r="V18" i="226"/>
  <c r="V16" i="226" s="1"/>
  <c r="Z18" i="226"/>
  <c r="AD18" i="226"/>
  <c r="AD16" i="226" s="1"/>
  <c r="AH18" i="226"/>
  <c r="AL18" i="226"/>
  <c r="AP18" i="226"/>
  <c r="AT18" i="226"/>
  <c r="AT16" i="226" s="1"/>
  <c r="AX18" i="226"/>
  <c r="F20" i="226"/>
  <c r="F19" i="226" s="1"/>
  <c r="J20" i="226"/>
  <c r="N20" i="226"/>
  <c r="N19" i="226" s="1"/>
  <c r="I61" i="228" s="1"/>
  <c r="I93" i="228" s="1"/>
  <c r="R20" i="226"/>
  <c r="V20" i="226"/>
  <c r="Z20" i="226"/>
  <c r="AD20" i="226"/>
  <c r="AH20" i="226"/>
  <c r="AL20" i="226"/>
  <c r="AP20" i="226"/>
  <c r="AT20" i="226"/>
  <c r="AX20" i="226"/>
  <c r="AY22" i="226"/>
  <c r="AU22" i="226"/>
  <c r="AQ22" i="226"/>
  <c r="AM22" i="226"/>
  <c r="AI22" i="226"/>
  <c r="AE22" i="226"/>
  <c r="AA22" i="226"/>
  <c r="W22" i="226"/>
  <c r="S22" i="226"/>
  <c r="O22" i="226"/>
  <c r="K22" i="226"/>
  <c r="F22" i="226"/>
  <c r="L22" i="226"/>
  <c r="Q22" i="226"/>
  <c r="V22" i="226"/>
  <c r="AB22" i="226"/>
  <c r="AG22" i="226"/>
  <c r="AL22" i="226"/>
  <c r="AR22" i="226"/>
  <c r="AW22" i="226"/>
  <c r="AY24" i="226"/>
  <c r="AU24" i="226"/>
  <c r="AQ24" i="226"/>
  <c r="AM24" i="226"/>
  <c r="AI24" i="226"/>
  <c r="AE24" i="226"/>
  <c r="AA24" i="226"/>
  <c r="W24" i="226"/>
  <c r="S24" i="226"/>
  <c r="O24" i="226"/>
  <c r="K24" i="226"/>
  <c r="F24" i="226"/>
  <c r="L24" i="226"/>
  <c r="Q24" i="226"/>
  <c r="V24" i="226"/>
  <c r="AB24" i="226"/>
  <c r="AG24" i="226"/>
  <c r="AL24" i="226"/>
  <c r="AR24" i="226"/>
  <c r="AW24" i="226"/>
  <c r="AW25" i="226"/>
  <c r="AS25" i="226"/>
  <c r="AS23" i="226" s="1"/>
  <c r="AN61" i="229" s="1"/>
  <c r="AN93" i="229" s="1"/>
  <c r="AO25" i="226"/>
  <c r="AO23" i="226" s="1"/>
  <c r="AJ61" i="229" s="1"/>
  <c r="AJ93" i="229" s="1"/>
  <c r="AK25" i="226"/>
  <c r="AG25" i="226"/>
  <c r="AC25" i="226"/>
  <c r="Y25" i="226"/>
  <c r="U25" i="226"/>
  <c r="Q25" i="226"/>
  <c r="M25" i="226"/>
  <c r="I25" i="226"/>
  <c r="E25" i="226"/>
  <c r="E23" i="226" s="1"/>
  <c r="L25" i="226"/>
  <c r="R25" i="226"/>
  <c r="W25" i="226"/>
  <c r="AB25" i="226"/>
  <c r="AH25" i="226"/>
  <c r="AM25" i="226"/>
  <c r="AR25" i="226"/>
  <c r="AX25" i="226"/>
  <c r="AY26" i="226"/>
  <c r="AU26" i="226"/>
  <c r="AQ26" i="226"/>
  <c r="AM26" i="226"/>
  <c r="AI26" i="226"/>
  <c r="AE26" i="226"/>
  <c r="AA26" i="226"/>
  <c r="W26" i="226"/>
  <c r="S26" i="226"/>
  <c r="O26" i="226"/>
  <c r="K26" i="226"/>
  <c r="F26" i="226"/>
  <c r="L26" i="226"/>
  <c r="Q26" i="226"/>
  <c r="V26" i="226"/>
  <c r="AB26" i="226"/>
  <c r="AG26" i="226"/>
  <c r="AL26" i="226"/>
  <c r="AR26" i="226"/>
  <c r="AW26" i="226"/>
  <c r="AW28" i="226"/>
  <c r="AS28" i="226"/>
  <c r="AO28" i="226"/>
  <c r="AK28" i="226"/>
  <c r="AG28" i="226"/>
  <c r="AC28" i="226"/>
  <c r="Y28" i="226"/>
  <c r="U28" i="226"/>
  <c r="Q28" i="226"/>
  <c r="M28" i="226"/>
  <c r="I28" i="226"/>
  <c r="E28" i="226"/>
  <c r="AV28" i="226"/>
  <c r="AQ28" i="226"/>
  <c r="AL28" i="226"/>
  <c r="AF28" i="226"/>
  <c r="AA28" i="226"/>
  <c r="V28" i="226"/>
  <c r="P28" i="226"/>
  <c r="K28" i="226"/>
  <c r="F28" i="226"/>
  <c r="H28" i="226"/>
  <c r="O28" i="226"/>
  <c r="W28" i="226"/>
  <c r="AD28" i="226"/>
  <c r="AJ28" i="226"/>
  <c r="AR28" i="226"/>
  <c r="AY28" i="226"/>
  <c r="D30" i="226"/>
  <c r="L30" i="226"/>
  <c r="S30" i="226"/>
  <c r="Z30" i="226"/>
  <c r="AH30" i="226"/>
  <c r="AN30" i="226"/>
  <c r="AU30" i="226"/>
  <c r="AW32" i="226"/>
  <c r="AS32" i="226"/>
  <c r="AO32" i="226"/>
  <c r="AK32" i="226"/>
  <c r="AG32" i="226"/>
  <c r="AC32" i="226"/>
  <c r="Y32" i="226"/>
  <c r="U32" i="226"/>
  <c r="Q32" i="226"/>
  <c r="M32" i="226"/>
  <c r="I32" i="226"/>
  <c r="E32" i="226"/>
  <c r="AZ32" i="226"/>
  <c r="AU32" i="226"/>
  <c r="AP32" i="226"/>
  <c r="AJ32" i="226"/>
  <c r="AE32" i="226"/>
  <c r="Z32" i="226"/>
  <c r="T32" i="226"/>
  <c r="O32" i="226"/>
  <c r="J32" i="226"/>
  <c r="D32" i="226"/>
  <c r="AV32" i="226"/>
  <c r="AQ32" i="226"/>
  <c r="AL32" i="226"/>
  <c r="AF32" i="226"/>
  <c r="AA32" i="226"/>
  <c r="V32" i="226"/>
  <c r="P32" i="226"/>
  <c r="K32" i="226"/>
  <c r="F32" i="226"/>
  <c r="L32" i="226"/>
  <c r="W32" i="226"/>
  <c r="AH32" i="226"/>
  <c r="AR32" i="226"/>
  <c r="F33" i="226"/>
  <c r="Q33" i="226"/>
  <c r="AB33" i="226"/>
  <c r="AL33" i="226"/>
  <c r="AW34" i="226"/>
  <c r="AS34" i="226"/>
  <c r="AO34" i="226"/>
  <c r="AK34" i="226"/>
  <c r="AG34" i="226"/>
  <c r="AC34" i="226"/>
  <c r="Y34" i="226"/>
  <c r="U34" i="226"/>
  <c r="Q34" i="226"/>
  <c r="M34" i="226"/>
  <c r="I34" i="226"/>
  <c r="E34" i="226"/>
  <c r="AZ34" i="226"/>
  <c r="AU34" i="226"/>
  <c r="AP34" i="226"/>
  <c r="AJ34" i="226"/>
  <c r="AE34" i="226"/>
  <c r="Z34" i="226"/>
  <c r="T34" i="226"/>
  <c r="O34" i="226"/>
  <c r="J34" i="226"/>
  <c r="D34" i="226"/>
  <c r="AV34" i="226"/>
  <c r="AQ34" i="226"/>
  <c r="AL34" i="226"/>
  <c r="AF34" i="226"/>
  <c r="AA34" i="226"/>
  <c r="V34" i="226"/>
  <c r="P34" i="226"/>
  <c r="K34" i="226"/>
  <c r="F34" i="226"/>
  <c r="L34" i="226"/>
  <c r="W34" i="226"/>
  <c r="AH34" i="226"/>
  <c r="AR34" i="226"/>
  <c r="F35" i="226"/>
  <c r="Q35" i="226"/>
  <c r="AB35" i="226"/>
  <c r="AL35" i="226"/>
  <c r="AW35" i="226"/>
  <c r="H35" i="226"/>
  <c r="R35" i="226"/>
  <c r="AC35" i="226"/>
  <c r="AN35" i="226"/>
  <c r="AW30" i="226"/>
  <c r="AS30" i="226"/>
  <c r="AO30" i="226"/>
  <c r="AK30" i="226"/>
  <c r="AG30" i="226"/>
  <c r="AC30" i="226"/>
  <c r="Y30" i="226"/>
  <c r="U30" i="226"/>
  <c r="Q30" i="226"/>
  <c r="M30" i="226"/>
  <c r="I30" i="226"/>
  <c r="E30" i="226"/>
  <c r="AV30" i="226"/>
  <c r="AQ30" i="226"/>
  <c r="AL30" i="226"/>
  <c r="AF30" i="226"/>
  <c r="AA30" i="226"/>
  <c r="V30" i="226"/>
  <c r="P30" i="226"/>
  <c r="K30" i="226"/>
  <c r="F30" i="226"/>
  <c r="H30" i="226"/>
  <c r="O30" i="226"/>
  <c r="W30" i="226"/>
  <c r="AD30" i="226"/>
  <c r="AJ30" i="226"/>
  <c r="AR30" i="226"/>
  <c r="AY30" i="226"/>
  <c r="AY33" i="226"/>
  <c r="AU33" i="226"/>
  <c r="AQ33" i="226"/>
  <c r="AM33" i="226"/>
  <c r="AI33" i="226"/>
  <c r="AE33" i="226"/>
  <c r="AA33" i="226"/>
  <c r="W33" i="226"/>
  <c r="S33" i="226"/>
  <c r="O33" i="226"/>
  <c r="K33" i="226"/>
  <c r="AZ33" i="226"/>
  <c r="AT33" i="226"/>
  <c r="AO33" i="226"/>
  <c r="AJ33" i="226"/>
  <c r="AD33" i="226"/>
  <c r="Y33" i="226"/>
  <c r="T33" i="226"/>
  <c r="N33" i="226"/>
  <c r="I33" i="226"/>
  <c r="D33" i="226"/>
  <c r="AV33" i="226"/>
  <c r="AP33" i="226"/>
  <c r="AK33" i="226"/>
  <c r="AF33" i="226"/>
  <c r="Z33" i="226"/>
  <c r="U33" i="226"/>
  <c r="P33" i="226"/>
  <c r="J33" i="226"/>
  <c r="E33" i="226"/>
  <c r="L33" i="226"/>
  <c r="V33" i="226"/>
  <c r="AG33" i="226"/>
  <c r="AR33" i="226"/>
  <c r="AY35" i="226"/>
  <c r="AU35" i="226"/>
  <c r="AQ35" i="226"/>
  <c r="AM35" i="226"/>
  <c r="AI35" i="226"/>
  <c r="AE35" i="226"/>
  <c r="AA35" i="226"/>
  <c r="W35" i="226"/>
  <c r="S35" i="226"/>
  <c r="O35" i="226"/>
  <c r="K35" i="226"/>
  <c r="AZ35" i="226"/>
  <c r="AT35" i="226"/>
  <c r="AO35" i="226"/>
  <c r="AJ35" i="226"/>
  <c r="AD35" i="226"/>
  <c r="Y35" i="226"/>
  <c r="T35" i="226"/>
  <c r="N35" i="226"/>
  <c r="I35" i="226"/>
  <c r="D35" i="226"/>
  <c r="AV35" i="226"/>
  <c r="AP35" i="226"/>
  <c r="AK35" i="226"/>
  <c r="AF35" i="226"/>
  <c r="Z35" i="226"/>
  <c r="U35" i="226"/>
  <c r="P35" i="226"/>
  <c r="J35" i="226"/>
  <c r="E35" i="226"/>
  <c r="L35" i="226"/>
  <c r="V35" i="226"/>
  <c r="AG35" i="226"/>
  <c r="AR35" i="226"/>
  <c r="J30" i="226"/>
  <c r="R30" i="226"/>
  <c r="X30" i="226"/>
  <c r="AE30" i="226"/>
  <c r="AM30" i="226"/>
  <c r="AT30" i="226"/>
  <c r="AZ30" i="226"/>
  <c r="AH33" i="226"/>
  <c r="AS33" i="226"/>
  <c r="M35" i="226"/>
  <c r="X35" i="226"/>
  <c r="AH35" i="226"/>
  <c r="AS35" i="226"/>
  <c r="F36" i="226"/>
  <c r="K36" i="226"/>
  <c r="P36" i="226"/>
  <c r="V36" i="226"/>
  <c r="AA36" i="226"/>
  <c r="AF36" i="226"/>
  <c r="AL36" i="226"/>
  <c r="AQ36" i="226"/>
  <c r="AV36" i="226"/>
  <c r="F38" i="226"/>
  <c r="K38" i="226"/>
  <c r="P38" i="226"/>
  <c r="V38" i="226"/>
  <c r="AA38" i="226"/>
  <c r="AF38" i="226"/>
  <c r="AL38" i="226"/>
  <c r="AQ38" i="226"/>
  <c r="AV38" i="226"/>
  <c r="E39" i="226"/>
  <c r="J39" i="226"/>
  <c r="P39" i="226"/>
  <c r="U39" i="226"/>
  <c r="Z39" i="226"/>
  <c r="AF39" i="226"/>
  <c r="AK39" i="226"/>
  <c r="AP39" i="226"/>
  <c r="AV39" i="226"/>
  <c r="F40" i="226"/>
  <c r="K40" i="226"/>
  <c r="P40" i="226"/>
  <c r="V40" i="226"/>
  <c r="AA40" i="226"/>
  <c r="AF40" i="226"/>
  <c r="AL40" i="226"/>
  <c r="AQ40" i="226"/>
  <c r="AV40" i="226"/>
  <c r="F42" i="226"/>
  <c r="K42" i="226"/>
  <c r="P42" i="226"/>
  <c r="V42" i="226"/>
  <c r="AA42" i="226"/>
  <c r="AF42" i="226"/>
  <c r="AL42" i="226"/>
  <c r="AQ42" i="226"/>
  <c r="AV42" i="226"/>
  <c r="E43" i="226"/>
  <c r="J43" i="226"/>
  <c r="P43" i="226"/>
  <c r="U43" i="226"/>
  <c r="Z43" i="226"/>
  <c r="AF43" i="226"/>
  <c r="AK43" i="226"/>
  <c r="AP43" i="226"/>
  <c r="AX43" i="226"/>
  <c r="H44" i="226"/>
  <c r="AW36" i="226"/>
  <c r="AS36" i="226"/>
  <c r="AO36" i="226"/>
  <c r="AK36" i="226"/>
  <c r="AG36" i="226"/>
  <c r="AC36" i="226"/>
  <c r="Y36" i="226"/>
  <c r="U36" i="226"/>
  <c r="Q36" i="226"/>
  <c r="M36" i="226"/>
  <c r="I36" i="226"/>
  <c r="E36" i="226"/>
  <c r="L36" i="226"/>
  <c r="R36" i="226"/>
  <c r="W36" i="226"/>
  <c r="AB36" i="226"/>
  <c r="AH36" i="226"/>
  <c r="AM36" i="226"/>
  <c r="AR36" i="226"/>
  <c r="AX36" i="226"/>
  <c r="AW38" i="226"/>
  <c r="AS38" i="226"/>
  <c r="AO38" i="226"/>
  <c r="AK38" i="226"/>
  <c r="AG38" i="226"/>
  <c r="AC38" i="226"/>
  <c r="Y38" i="226"/>
  <c r="U38" i="226"/>
  <c r="Q38" i="226"/>
  <c r="M38" i="226"/>
  <c r="I38" i="226"/>
  <c r="E38" i="226"/>
  <c r="L38" i="226"/>
  <c r="R38" i="226"/>
  <c r="W38" i="226"/>
  <c r="AB38" i="226"/>
  <c r="AH38" i="226"/>
  <c r="AM38" i="226"/>
  <c r="AR38" i="226"/>
  <c r="AX38" i="226"/>
  <c r="AY39" i="226"/>
  <c r="AU39" i="226"/>
  <c r="AQ39" i="226"/>
  <c r="AM39" i="226"/>
  <c r="AI39" i="226"/>
  <c r="AE39" i="226"/>
  <c r="AA39" i="226"/>
  <c r="W39" i="226"/>
  <c r="S39" i="226"/>
  <c r="O39" i="226"/>
  <c r="K39" i="226"/>
  <c r="F39" i="226"/>
  <c r="L39" i="226"/>
  <c r="Q39" i="226"/>
  <c r="V39" i="226"/>
  <c r="AB39" i="226"/>
  <c r="AG39" i="226"/>
  <c r="AL39" i="226"/>
  <c r="AR39" i="226"/>
  <c r="AW39" i="226"/>
  <c r="AW40" i="226"/>
  <c r="AS40" i="226"/>
  <c r="AO40" i="226"/>
  <c r="AK40" i="226"/>
  <c r="AG40" i="226"/>
  <c r="AC40" i="226"/>
  <c r="Y40" i="226"/>
  <c r="U40" i="226"/>
  <c r="Q40" i="226"/>
  <c r="M40" i="226"/>
  <c r="I40" i="226"/>
  <c r="E40" i="226"/>
  <c r="L40" i="226"/>
  <c r="R40" i="226"/>
  <c r="W40" i="226"/>
  <c r="AB40" i="226"/>
  <c r="AH40" i="226"/>
  <c r="AM40" i="226"/>
  <c r="AR40" i="226"/>
  <c r="AX40" i="226"/>
  <c r="AW42" i="226"/>
  <c r="AS42" i="226"/>
  <c r="AO42" i="226"/>
  <c r="AK42" i="226"/>
  <c r="AG42" i="226"/>
  <c r="AC42" i="226"/>
  <c r="Y42" i="226"/>
  <c r="U42" i="226"/>
  <c r="Q42" i="226"/>
  <c r="M42" i="226"/>
  <c r="I42" i="226"/>
  <c r="E42" i="226"/>
  <c r="L42" i="226"/>
  <c r="R42" i="226"/>
  <c r="W42" i="226"/>
  <c r="AB42" i="226"/>
  <c r="AH42" i="226"/>
  <c r="AM42" i="226"/>
  <c r="AR42" i="226"/>
  <c r="AX42" i="226"/>
  <c r="AW43" i="226"/>
  <c r="AS43" i="226"/>
  <c r="AY43" i="226"/>
  <c r="AU43" i="226"/>
  <c r="AQ43" i="226"/>
  <c r="AM43" i="226"/>
  <c r="AI43" i="226"/>
  <c r="AE43" i="226"/>
  <c r="AA43" i="226"/>
  <c r="W43" i="226"/>
  <c r="S43" i="226"/>
  <c r="O43" i="226"/>
  <c r="K43" i="226"/>
  <c r="F43" i="226"/>
  <c r="L43" i="226"/>
  <c r="Q43" i="226"/>
  <c r="V43" i="226"/>
  <c r="AB43" i="226"/>
  <c r="AG43" i="226"/>
  <c r="AL43" i="226"/>
  <c r="AR43" i="226"/>
  <c r="AZ43" i="226"/>
  <c r="AZ44" i="226"/>
  <c r="AV44" i="226"/>
  <c r="AR44" i="226"/>
  <c r="AN44" i="226"/>
  <c r="AJ44" i="226"/>
  <c r="AF44" i="226"/>
  <c r="AB44" i="226"/>
  <c r="AY44" i="226"/>
  <c r="AU44" i="226"/>
  <c r="AQ44" i="226"/>
  <c r="AM44" i="226"/>
  <c r="AI44" i="226"/>
  <c r="AE44" i="226"/>
  <c r="AA44" i="226"/>
  <c r="W44" i="226"/>
  <c r="S44" i="226"/>
  <c r="O44" i="226"/>
  <c r="K44" i="226"/>
  <c r="AX44" i="226"/>
  <c r="AT44" i="226"/>
  <c r="AP44" i="226"/>
  <c r="AL44" i="226"/>
  <c r="AH44" i="226"/>
  <c r="AD44" i="226"/>
  <c r="Z44" i="226"/>
  <c r="V44" i="226"/>
  <c r="R44" i="226"/>
  <c r="N44" i="226"/>
  <c r="J44" i="226"/>
  <c r="F44" i="226"/>
  <c r="AW44" i="226"/>
  <c r="AS44" i="226"/>
  <c r="AO44" i="226"/>
  <c r="AK44" i="226"/>
  <c r="AG44" i="226"/>
  <c r="AC44" i="226"/>
  <c r="Y44" i="226"/>
  <c r="U44" i="226"/>
  <c r="Q44" i="226"/>
  <c r="M44" i="226"/>
  <c r="I44" i="226"/>
  <c r="E44" i="226"/>
  <c r="L44" i="226"/>
  <c r="D36" i="226"/>
  <c r="J36" i="226"/>
  <c r="O36" i="226"/>
  <c r="T36" i="226"/>
  <c r="Z36" i="226"/>
  <c r="AE36" i="226"/>
  <c r="AJ36" i="226"/>
  <c r="AP36" i="226"/>
  <c r="AU36" i="226"/>
  <c r="AZ36" i="226"/>
  <c r="D38" i="226"/>
  <c r="J38" i="226"/>
  <c r="O38" i="226"/>
  <c r="T38" i="226"/>
  <c r="Z38" i="226"/>
  <c r="AE38" i="226"/>
  <c r="AJ38" i="226"/>
  <c r="AP38" i="226"/>
  <c r="AU38" i="226"/>
  <c r="AZ38" i="226"/>
  <c r="D39" i="226"/>
  <c r="I39" i="226"/>
  <c r="N39" i="226"/>
  <c r="N37" i="226" s="1"/>
  <c r="I61" i="230" s="1"/>
  <c r="I93" i="230" s="1"/>
  <c r="T39" i="226"/>
  <c r="Y39" i="226"/>
  <c r="AD39" i="226"/>
  <c r="AJ39" i="226"/>
  <c r="AO39" i="226"/>
  <c r="AT39" i="226"/>
  <c r="AZ39" i="226"/>
  <c r="D40" i="226"/>
  <c r="J40" i="226"/>
  <c r="O40" i="226"/>
  <c r="T40" i="226"/>
  <c r="Z40" i="226"/>
  <c r="AE40" i="226"/>
  <c r="AJ40" i="226"/>
  <c r="AP40" i="226"/>
  <c r="AU40" i="226"/>
  <c r="AZ40" i="226"/>
  <c r="D42" i="226"/>
  <c r="J42" i="226"/>
  <c r="O42" i="226"/>
  <c r="T42" i="226"/>
  <c r="Z42" i="226"/>
  <c r="AE42" i="226"/>
  <c r="AJ42" i="226"/>
  <c r="AP42" i="226"/>
  <c r="AU42" i="226"/>
  <c r="AZ42" i="226"/>
  <c r="D43" i="226"/>
  <c r="I43" i="226"/>
  <c r="N43" i="226"/>
  <c r="T43" i="226"/>
  <c r="Y43" i="226"/>
  <c r="AD43" i="226"/>
  <c r="AJ43" i="226"/>
  <c r="AO43" i="226"/>
  <c r="AV43" i="226"/>
  <c r="D44" i="226"/>
  <c r="T44" i="226"/>
  <c r="F46" i="226"/>
  <c r="K46" i="226"/>
  <c r="Q46" i="226"/>
  <c r="V46" i="226"/>
  <c r="AA46" i="226"/>
  <c r="AG46" i="226"/>
  <c r="AL46" i="226"/>
  <c r="AQ46" i="226"/>
  <c r="AW46" i="226"/>
  <c r="F51" i="226"/>
  <c r="K51" i="226"/>
  <c r="Q51" i="226"/>
  <c r="V51" i="226"/>
  <c r="AA51" i="226"/>
  <c r="AG51" i="226"/>
  <c r="AL51" i="226"/>
  <c r="AQ51" i="226"/>
  <c r="AW51" i="226"/>
  <c r="AZ46" i="226"/>
  <c r="AV46" i="226"/>
  <c r="AR46" i="226"/>
  <c r="AN46" i="226"/>
  <c r="AJ46" i="226"/>
  <c r="AF46" i="226"/>
  <c r="AB46" i="226"/>
  <c r="X46" i="226"/>
  <c r="T46" i="226"/>
  <c r="P46" i="226"/>
  <c r="L46" i="226"/>
  <c r="H46" i="226"/>
  <c r="D46" i="226"/>
  <c r="M46" i="226"/>
  <c r="R46" i="226"/>
  <c r="W46" i="226"/>
  <c r="AC46" i="226"/>
  <c r="AH46" i="226"/>
  <c r="AM46" i="226"/>
  <c r="AS46" i="226"/>
  <c r="AX46" i="226"/>
  <c r="AZ51" i="226"/>
  <c r="AV51" i="226"/>
  <c r="AV49" i="226" s="1"/>
  <c r="AQ61" i="233" s="1"/>
  <c r="AQ93" i="233" s="1"/>
  <c r="AR51" i="226"/>
  <c r="AN51" i="226"/>
  <c r="AJ51" i="226"/>
  <c r="AF51" i="226"/>
  <c r="AB51" i="226"/>
  <c r="X51" i="226"/>
  <c r="T51" i="226"/>
  <c r="P51" i="226"/>
  <c r="L51" i="226"/>
  <c r="H51" i="226"/>
  <c r="D51" i="226"/>
  <c r="M51" i="226"/>
  <c r="R51" i="226"/>
  <c r="W51" i="226"/>
  <c r="AC51" i="226"/>
  <c r="AH51" i="226"/>
  <c r="AM51" i="226"/>
  <c r="AS51" i="226"/>
  <c r="AX51" i="226"/>
  <c r="I46" i="226"/>
  <c r="N46" i="226"/>
  <c r="S46" i="226"/>
  <c r="Y46" i="226"/>
  <c r="AD46" i="226"/>
  <c r="AI46" i="226"/>
  <c r="AO46" i="226"/>
  <c r="AT46" i="226"/>
  <c r="AY46" i="226"/>
  <c r="I51" i="226"/>
  <c r="N51" i="226"/>
  <c r="S51" i="226"/>
  <c r="Y51" i="226"/>
  <c r="AD51" i="226"/>
  <c r="AI51" i="226"/>
  <c r="AO51" i="226"/>
  <c r="AT51" i="226"/>
  <c r="AY51" i="226"/>
  <c r="E46" i="226"/>
  <c r="J46" i="226"/>
  <c r="O46" i="226"/>
  <c r="U46" i="226"/>
  <c r="Z46" i="226"/>
  <c r="AE46" i="226"/>
  <c r="AK46" i="226"/>
  <c r="AP46" i="226"/>
  <c r="AU46" i="226"/>
  <c r="E51" i="226"/>
  <c r="J51" i="226"/>
  <c r="O51" i="226"/>
  <c r="U51" i="226"/>
  <c r="Z51" i="226"/>
  <c r="AE51" i="226"/>
  <c r="AK51" i="226"/>
  <c r="AP51" i="226"/>
  <c r="AU51" i="226"/>
  <c r="F47" i="226"/>
  <c r="J47" i="226"/>
  <c r="N47" i="226"/>
  <c r="R47" i="226"/>
  <c r="V47" i="226"/>
  <c r="Z47" i="226"/>
  <c r="AD47" i="226"/>
  <c r="AH47" i="226"/>
  <c r="AL47" i="226"/>
  <c r="AP47" i="226"/>
  <c r="AT47" i="226"/>
  <c r="AX47" i="226"/>
  <c r="F48" i="226"/>
  <c r="J48" i="226"/>
  <c r="N48" i="226"/>
  <c r="R48" i="226"/>
  <c r="V48" i="226"/>
  <c r="Z48" i="226"/>
  <c r="AD48" i="226"/>
  <c r="AH48" i="226"/>
  <c r="AL48" i="226"/>
  <c r="AP48" i="226"/>
  <c r="AT48" i="226"/>
  <c r="AX48" i="226"/>
  <c r="F50" i="226"/>
  <c r="J50" i="226"/>
  <c r="N50" i="226"/>
  <c r="R50" i="226"/>
  <c r="V50" i="226"/>
  <c r="Z50" i="226"/>
  <c r="AD50" i="226"/>
  <c r="AH50" i="226"/>
  <c r="AL50" i="226"/>
  <c r="AP50" i="226"/>
  <c r="AT50" i="226"/>
  <c r="AX50" i="226"/>
  <c r="D52" i="226"/>
  <c r="I52" i="226"/>
  <c r="O52" i="226"/>
  <c r="T52" i="226"/>
  <c r="Y52" i="226"/>
  <c r="AE52" i="226"/>
  <c r="AJ52" i="226"/>
  <c r="AO52" i="226"/>
  <c r="AU52" i="226"/>
  <c r="AZ52" i="226"/>
  <c r="D54" i="226"/>
  <c r="I54" i="226"/>
  <c r="O54" i="226"/>
  <c r="T54" i="226"/>
  <c r="Y54" i="226"/>
  <c r="AE54" i="226"/>
  <c r="AJ54" i="226"/>
  <c r="AO54" i="226"/>
  <c r="AU54" i="226"/>
  <c r="AZ54" i="226"/>
  <c r="F56" i="226"/>
  <c r="N56" i="226"/>
  <c r="T56" i="226"/>
  <c r="AA56" i="226"/>
  <c r="AI56" i="226"/>
  <c r="AP56" i="226"/>
  <c r="AV56" i="226"/>
  <c r="AV53" i="226" s="1"/>
  <c r="F52" i="226"/>
  <c r="J52" i="226"/>
  <c r="N52" i="226"/>
  <c r="R52" i="226"/>
  <c r="V52" i="226"/>
  <c r="Z52" i="226"/>
  <c r="AD52" i="226"/>
  <c r="AH52" i="226"/>
  <c r="AL52" i="226"/>
  <c r="AP52" i="226"/>
  <c r="AT52" i="226"/>
  <c r="AX52" i="226"/>
  <c r="F54" i="226"/>
  <c r="J54" i="226"/>
  <c r="N54" i="226"/>
  <c r="R54" i="226"/>
  <c r="V54" i="226"/>
  <c r="Z54" i="226"/>
  <c r="AD54" i="226"/>
  <c r="AH54" i="226"/>
  <c r="AL54" i="226"/>
  <c r="AP54" i="226"/>
  <c r="AT54" i="226"/>
  <c r="AX54" i="226"/>
  <c r="AW56" i="226"/>
  <c r="AS56" i="226"/>
  <c r="AO56" i="226"/>
  <c r="AK56" i="226"/>
  <c r="AG56" i="226"/>
  <c r="AC56" i="226"/>
  <c r="Y56" i="226"/>
  <c r="U56" i="226"/>
  <c r="Q56" i="226"/>
  <c r="M56" i="226"/>
  <c r="I56" i="226"/>
  <c r="E56" i="226"/>
  <c r="L56" i="226"/>
  <c r="R56" i="226"/>
  <c r="W56" i="226"/>
  <c r="AB56" i="226"/>
  <c r="AH56" i="226"/>
  <c r="AM56" i="226"/>
  <c r="AR56" i="226"/>
  <c r="AX56" i="226"/>
  <c r="E59" i="195"/>
  <c r="F59" i="195" s="1"/>
  <c r="G59" i="195" s="1"/>
  <c r="H59" i="195" s="1"/>
  <c r="I59" i="195" s="1"/>
  <c r="J59" i="195" s="1"/>
  <c r="K59" i="195" s="1"/>
  <c r="L59" i="195" s="1"/>
  <c r="M59" i="195" s="1"/>
  <c r="N59" i="195" s="1"/>
  <c r="O59" i="195" s="1"/>
  <c r="P59" i="195" s="1"/>
  <c r="Q59" i="195" s="1"/>
  <c r="R59" i="195" s="1"/>
  <c r="S59" i="195" s="1"/>
  <c r="T59" i="195" s="1"/>
  <c r="U59" i="195" s="1"/>
  <c r="V59" i="195" s="1"/>
  <c r="W59" i="195" s="1"/>
  <c r="X59" i="195" s="1"/>
  <c r="Y59" i="195" s="1"/>
  <c r="Z59" i="195" s="1"/>
  <c r="AA59" i="195" s="1"/>
  <c r="AB59" i="195" s="1"/>
  <c r="AC59" i="195" s="1"/>
  <c r="AD59" i="195" s="1"/>
  <c r="AE59" i="195" s="1"/>
  <c r="AF59" i="195" s="1"/>
  <c r="AG59" i="195" s="1"/>
  <c r="AH59" i="195" s="1"/>
  <c r="AI59" i="195" s="1"/>
  <c r="AJ59" i="195" s="1"/>
  <c r="AK59" i="195" s="1"/>
  <c r="AL59" i="195" s="1"/>
  <c r="AM59" i="195" s="1"/>
  <c r="AN59" i="195" s="1"/>
  <c r="F53" i="199"/>
  <c r="G53" i="199"/>
  <c r="I53" i="199"/>
  <c r="J53" i="199"/>
  <c r="K53" i="199"/>
  <c r="M53" i="199"/>
  <c r="N53" i="199"/>
  <c r="O53" i="199"/>
  <c r="C53" i="199"/>
  <c r="E49" i="199"/>
  <c r="F49" i="199"/>
  <c r="G49" i="199"/>
  <c r="I49" i="199"/>
  <c r="J49" i="199"/>
  <c r="K49" i="199"/>
  <c r="M49" i="199"/>
  <c r="N49" i="199"/>
  <c r="O49" i="199"/>
  <c r="C49" i="199"/>
  <c r="E45" i="199"/>
  <c r="F45" i="199"/>
  <c r="G45" i="199"/>
  <c r="I45" i="199"/>
  <c r="J45" i="199"/>
  <c r="K45" i="199"/>
  <c r="M45" i="199"/>
  <c r="N45" i="199"/>
  <c r="O45" i="199"/>
  <c r="C45" i="199"/>
  <c r="E41" i="199"/>
  <c r="F41" i="199"/>
  <c r="G41" i="199"/>
  <c r="I41" i="199"/>
  <c r="J41" i="199"/>
  <c r="K41" i="199"/>
  <c r="M41" i="199"/>
  <c r="N41" i="199"/>
  <c r="O41" i="199"/>
  <c r="C41" i="199"/>
  <c r="E37" i="199"/>
  <c r="F37" i="199"/>
  <c r="G37" i="199"/>
  <c r="I37" i="199"/>
  <c r="J37" i="199"/>
  <c r="K37" i="199"/>
  <c r="M37" i="199"/>
  <c r="N37" i="199"/>
  <c r="O37" i="199"/>
  <c r="C37" i="199"/>
  <c r="E31" i="199"/>
  <c r="F31" i="199"/>
  <c r="G31" i="199"/>
  <c r="I31" i="199"/>
  <c r="J31" i="199"/>
  <c r="K31" i="199"/>
  <c r="M31" i="199"/>
  <c r="N31" i="199"/>
  <c r="O31" i="199"/>
  <c r="C31" i="199"/>
  <c r="E27" i="199"/>
  <c r="F27" i="199"/>
  <c r="G27" i="199"/>
  <c r="I27" i="199"/>
  <c r="J27" i="199"/>
  <c r="K27" i="199"/>
  <c r="M27" i="199"/>
  <c r="N27" i="199"/>
  <c r="O27" i="199"/>
  <c r="C27" i="199"/>
  <c r="E23" i="199"/>
  <c r="F23" i="199"/>
  <c r="G23" i="199"/>
  <c r="I23" i="199"/>
  <c r="J23" i="199"/>
  <c r="K23" i="199"/>
  <c r="M23" i="199"/>
  <c r="N23" i="199"/>
  <c r="O23" i="199"/>
  <c r="C23" i="199"/>
  <c r="E19" i="199"/>
  <c r="F19" i="199"/>
  <c r="G19" i="199"/>
  <c r="I19" i="199"/>
  <c r="J19" i="199"/>
  <c r="K19" i="199"/>
  <c r="M19" i="199"/>
  <c r="N19" i="199"/>
  <c r="O19" i="199"/>
  <c r="C19" i="199"/>
  <c r="E16" i="199"/>
  <c r="F16" i="199"/>
  <c r="G16" i="199"/>
  <c r="I16" i="199"/>
  <c r="J16" i="199"/>
  <c r="K16" i="199"/>
  <c r="M16" i="199"/>
  <c r="N16" i="199"/>
  <c r="O16" i="199"/>
  <c r="C16" i="199"/>
  <c r="C12" i="199"/>
  <c r="E12" i="199"/>
  <c r="F12" i="199"/>
  <c r="G12" i="199"/>
  <c r="I12" i="199"/>
  <c r="J12" i="199"/>
  <c r="K12" i="199"/>
  <c r="M12" i="199"/>
  <c r="N12" i="199"/>
  <c r="O12" i="199"/>
  <c r="E5" i="199"/>
  <c r="F5" i="199"/>
  <c r="G5" i="199"/>
  <c r="I5" i="199"/>
  <c r="J5" i="199"/>
  <c r="K5" i="199"/>
  <c r="M5" i="199"/>
  <c r="N5" i="199"/>
  <c r="O5" i="199"/>
  <c r="Q58" i="199"/>
  <c r="L7" i="199"/>
  <c r="F7" i="4" s="1"/>
  <c r="L8" i="199"/>
  <c r="F8" i="4" s="1"/>
  <c r="L9" i="199"/>
  <c r="F9" i="4" s="1"/>
  <c r="L10" i="199"/>
  <c r="F10" i="4" s="1"/>
  <c r="L11" i="199"/>
  <c r="F11" i="4" s="1"/>
  <c r="L13" i="199"/>
  <c r="L14" i="199"/>
  <c r="F14" i="4" s="1"/>
  <c r="L15" i="199"/>
  <c r="F15" i="4" s="1"/>
  <c r="L17" i="199"/>
  <c r="F17" i="4" s="1"/>
  <c r="L18" i="199"/>
  <c r="F18" i="4" s="1"/>
  <c r="L20" i="199"/>
  <c r="F20" i="4" s="1"/>
  <c r="L21" i="199"/>
  <c r="F21" i="4" s="1"/>
  <c r="L22" i="199"/>
  <c r="F22" i="4" s="1"/>
  <c r="L24" i="199"/>
  <c r="L25" i="199"/>
  <c r="F25" i="4" s="1"/>
  <c r="L26" i="199"/>
  <c r="F26" i="4" s="1"/>
  <c r="L28" i="199"/>
  <c r="F28" i="4" s="1"/>
  <c r="L29" i="199"/>
  <c r="F29" i="4" s="1"/>
  <c r="L30" i="199"/>
  <c r="F30" i="4" s="1"/>
  <c r="L32" i="199"/>
  <c r="F32" i="4" s="1"/>
  <c r="L33" i="199"/>
  <c r="F33" i="4" s="1"/>
  <c r="L34" i="199"/>
  <c r="F34" i="4" s="1"/>
  <c r="L35" i="199"/>
  <c r="F35" i="4" s="1"/>
  <c r="L36" i="199"/>
  <c r="F36" i="4" s="1"/>
  <c r="L38" i="199"/>
  <c r="F38" i="4" s="1"/>
  <c r="L39" i="199"/>
  <c r="F39" i="4" s="1"/>
  <c r="L40" i="199"/>
  <c r="F40" i="4" s="1"/>
  <c r="L42" i="199"/>
  <c r="F42" i="4" s="1"/>
  <c r="L43" i="199"/>
  <c r="F43" i="4" s="1"/>
  <c r="L44" i="199"/>
  <c r="F44" i="4" s="1"/>
  <c r="L46" i="199"/>
  <c r="F46" i="4" s="1"/>
  <c r="L47" i="199"/>
  <c r="F47" i="4" s="1"/>
  <c r="L48" i="199"/>
  <c r="F48" i="4" s="1"/>
  <c r="L50" i="199"/>
  <c r="F50" i="4" s="1"/>
  <c r="L51" i="199"/>
  <c r="F51" i="4" s="1"/>
  <c r="L52" i="199"/>
  <c r="F52" i="4" s="1"/>
  <c r="F56" i="4"/>
  <c r="L6" i="199"/>
  <c r="F6" i="4" s="1"/>
  <c r="H7" i="199"/>
  <c r="H7" i="4" s="1"/>
  <c r="H8" i="199"/>
  <c r="H8" i="4" s="1"/>
  <c r="H9" i="199"/>
  <c r="H9" i="4" s="1"/>
  <c r="H10" i="199"/>
  <c r="H10" i="4" s="1"/>
  <c r="H11" i="199"/>
  <c r="H11" i="4" s="1"/>
  <c r="H13" i="199"/>
  <c r="H13" i="4" s="1"/>
  <c r="H14" i="199"/>
  <c r="H14" i="4" s="1"/>
  <c r="H15" i="199"/>
  <c r="H15" i="4" s="1"/>
  <c r="H17" i="199"/>
  <c r="H18" i="199"/>
  <c r="H18" i="4" s="1"/>
  <c r="H20" i="199"/>
  <c r="H20" i="4" s="1"/>
  <c r="H21" i="199"/>
  <c r="H21" i="4" s="1"/>
  <c r="H22" i="199"/>
  <c r="H22" i="4" s="1"/>
  <c r="H24" i="199"/>
  <c r="H24" i="4" s="1"/>
  <c r="H25" i="199"/>
  <c r="H25" i="4" s="1"/>
  <c r="H26" i="199"/>
  <c r="H26" i="4" s="1"/>
  <c r="H28" i="199"/>
  <c r="H29" i="199"/>
  <c r="H29" i="4" s="1"/>
  <c r="H30" i="199"/>
  <c r="H30" i="4" s="1"/>
  <c r="H32" i="199"/>
  <c r="H32" i="4" s="1"/>
  <c r="H33" i="199"/>
  <c r="H33" i="4" s="1"/>
  <c r="H34" i="199"/>
  <c r="H34" i="4" s="1"/>
  <c r="H35" i="199"/>
  <c r="H35" i="4" s="1"/>
  <c r="H36" i="199"/>
  <c r="H36" i="4" s="1"/>
  <c r="H38" i="199"/>
  <c r="H39" i="199"/>
  <c r="H39" i="4" s="1"/>
  <c r="H40" i="199"/>
  <c r="H40" i="4" s="1"/>
  <c r="H42" i="199"/>
  <c r="H42" i="4" s="1"/>
  <c r="H43" i="199"/>
  <c r="H43" i="4" s="1"/>
  <c r="H44" i="199"/>
  <c r="H44" i="4" s="1"/>
  <c r="H46" i="199"/>
  <c r="H46" i="4" s="1"/>
  <c r="H47" i="199"/>
  <c r="H47" i="4" s="1"/>
  <c r="H48" i="199"/>
  <c r="H48" i="4" s="1"/>
  <c r="H50" i="199"/>
  <c r="H50" i="4" s="1"/>
  <c r="H51" i="199"/>
  <c r="H51" i="4" s="1"/>
  <c r="H52" i="199"/>
  <c r="H52" i="4" s="1"/>
  <c r="H54" i="4"/>
  <c r="H56" i="4"/>
  <c r="H6" i="199"/>
  <c r="D7" i="4"/>
  <c r="E7" i="4" s="1"/>
  <c r="D8" i="4"/>
  <c r="E8" i="4" s="1"/>
  <c r="D10" i="199"/>
  <c r="D10" i="4" s="1"/>
  <c r="E10" i="4" s="1"/>
  <c r="D11" i="199"/>
  <c r="D11" i="4" s="1"/>
  <c r="E11" i="4" s="1"/>
  <c r="D13" i="4"/>
  <c r="D15" i="199"/>
  <c r="D15" i="4" s="1"/>
  <c r="E15" i="4" s="1"/>
  <c r="D17" i="4"/>
  <c r="D18" i="199"/>
  <c r="D18" i="4" s="1"/>
  <c r="E18" i="4" s="1"/>
  <c r="D20" i="4"/>
  <c r="D21" i="4"/>
  <c r="E21" i="4" s="1"/>
  <c r="D22" i="199"/>
  <c r="D22" i="4" s="1"/>
  <c r="E22" i="4" s="1"/>
  <c r="D24" i="4"/>
  <c r="D26" i="199"/>
  <c r="D26" i="4" s="1"/>
  <c r="E26" i="4" s="1"/>
  <c r="D28" i="4"/>
  <c r="D29" i="4"/>
  <c r="E29" i="4" s="1"/>
  <c r="D30" i="199"/>
  <c r="D32" i="4"/>
  <c r="D33" i="199"/>
  <c r="D33" i="4" s="1"/>
  <c r="E33" i="4" s="1"/>
  <c r="D34" i="199"/>
  <c r="D34" i="4" s="1"/>
  <c r="E34" i="4" s="1"/>
  <c r="D35" i="199"/>
  <c r="D36" i="199"/>
  <c r="D36" i="4" s="1"/>
  <c r="E36" i="4" s="1"/>
  <c r="D38" i="4"/>
  <c r="D39" i="4"/>
  <c r="E39" i="4" s="1"/>
  <c r="D40" i="199"/>
  <c r="D43" i="4"/>
  <c r="E43" i="4" s="1"/>
  <c r="D44" i="199"/>
  <c r="D44" i="4" s="1"/>
  <c r="E44" i="4" s="1"/>
  <c r="D46" i="199"/>
  <c r="D47" i="199"/>
  <c r="D47" i="4" s="1"/>
  <c r="E47" i="4" s="1"/>
  <c r="D48" i="199"/>
  <c r="D48" i="4" s="1"/>
  <c r="E48" i="4" s="1"/>
  <c r="D50" i="199"/>
  <c r="D50" i="4" s="1"/>
  <c r="D51" i="199"/>
  <c r="D51" i="4" s="1"/>
  <c r="E51" i="4" s="1"/>
  <c r="D52" i="199"/>
  <c r="D52" i="4" s="1"/>
  <c r="E52" i="4" s="1"/>
  <c r="D54" i="4"/>
  <c r="D6" i="4"/>
  <c r="B87" i="195"/>
  <c r="B86" i="195"/>
  <c r="B85" i="195"/>
  <c r="B84" i="195"/>
  <c r="AO19" i="226" l="1"/>
  <c r="AJ61" i="228" s="1"/>
  <c r="AJ93" i="228" s="1"/>
  <c r="L19" i="226"/>
  <c r="G61" i="228" s="1"/>
  <c r="G93" i="228" s="1"/>
  <c r="J19" i="206"/>
  <c r="E57" i="228" s="1"/>
  <c r="H45" i="206"/>
  <c r="C57" i="232" s="1"/>
  <c r="C46" i="232" s="1"/>
  <c r="AW49" i="206"/>
  <c r="AR57" i="233" s="1"/>
  <c r="AR46" i="233" s="1"/>
  <c r="AR91" i="233" s="1"/>
  <c r="S53" i="206"/>
  <c r="BD53" i="206"/>
  <c r="BM19" i="206"/>
  <c r="BH57" i="228" s="1"/>
  <c r="AC23" i="226"/>
  <c r="X61" i="229" s="1"/>
  <c r="X93" i="229" s="1"/>
  <c r="AY53" i="206"/>
  <c r="AH27" i="206"/>
  <c r="AJ5" i="206"/>
  <c r="N49" i="206"/>
  <c r="I57" i="233" s="1"/>
  <c r="I46" i="233" s="1"/>
  <c r="AI16" i="206"/>
  <c r="AV23" i="206"/>
  <c r="AQ57" i="229" s="1"/>
  <c r="AQ46" i="229" s="1"/>
  <c r="BA5" i="206"/>
  <c r="BL23" i="226"/>
  <c r="BG61" i="229" s="1"/>
  <c r="BG93" i="229" s="1"/>
  <c r="BC23" i="226"/>
  <c r="AX61" i="229" s="1"/>
  <c r="AX93" i="229" s="1"/>
  <c r="BN49" i="206"/>
  <c r="BI57" i="233" s="1"/>
  <c r="BI46" i="233" s="1"/>
  <c r="BM49" i="206"/>
  <c r="BH57" i="233" s="1"/>
  <c r="BH46" i="233" s="1"/>
  <c r="BN37" i="206"/>
  <c r="BI57" i="230" s="1"/>
  <c r="BI46" i="230" s="1"/>
  <c r="BL53" i="206"/>
  <c r="BN27" i="206"/>
  <c r="BK5" i="206"/>
  <c r="BI27" i="206"/>
  <c r="AJ41" i="206"/>
  <c r="AH23" i="206"/>
  <c r="AC57" i="229" s="1"/>
  <c r="AC46" i="229" s="1"/>
  <c r="BM23" i="226"/>
  <c r="BH61" i="229" s="1"/>
  <c r="BH93" i="229" s="1"/>
  <c r="BH23" i="226"/>
  <c r="BC61" i="229" s="1"/>
  <c r="BC93" i="229" s="1"/>
  <c r="BH23" i="206"/>
  <c r="BC57" i="229" s="1"/>
  <c r="BC46" i="229" s="1"/>
  <c r="BD91" i="229" s="1"/>
  <c r="BK49" i="226"/>
  <c r="BF61" i="233" s="1"/>
  <c r="BF93" i="233" s="1"/>
  <c r="BO45" i="206"/>
  <c r="BJ57" i="232" s="1"/>
  <c r="BJ46" i="232" s="1"/>
  <c r="BM27" i="206"/>
  <c r="BK53" i="206"/>
  <c r="BG12" i="206"/>
  <c r="BJ27" i="206"/>
  <c r="BM12" i="206"/>
  <c r="H41" i="226"/>
  <c r="X19" i="226"/>
  <c r="S61" i="228" s="1"/>
  <c r="S93" i="228" s="1"/>
  <c r="AO12" i="206"/>
  <c r="AG5" i="206"/>
  <c r="AM16" i="206"/>
  <c r="AT41" i="206"/>
  <c r="O45" i="206"/>
  <c r="J57" i="232" s="1"/>
  <c r="J46" i="232" s="1"/>
  <c r="AU45" i="206"/>
  <c r="AP57" i="232" s="1"/>
  <c r="AP46" i="232" s="1"/>
  <c r="V49" i="206"/>
  <c r="Q57" i="233" s="1"/>
  <c r="Q46" i="233" s="1"/>
  <c r="AT49" i="206"/>
  <c r="AO57" i="233" s="1"/>
  <c r="AO46" i="233" s="1"/>
  <c r="AX53" i="206"/>
  <c r="AB53" i="206"/>
  <c r="X16" i="206"/>
  <c r="U16" i="206"/>
  <c r="H23" i="206"/>
  <c r="C57" i="229" s="1"/>
  <c r="C46" i="229" s="1"/>
  <c r="BD19" i="206"/>
  <c r="AY57" i="228" s="1"/>
  <c r="BE53" i="206"/>
  <c r="BI23" i="226"/>
  <c r="BD61" i="229" s="1"/>
  <c r="BD93" i="229" s="1"/>
  <c r="BD23" i="226"/>
  <c r="AY61" i="229" s="1"/>
  <c r="AY93" i="229" s="1"/>
  <c r="BJ23" i="226"/>
  <c r="BE61" i="229" s="1"/>
  <c r="BE93" i="229" s="1"/>
  <c r="BN45" i="206"/>
  <c r="BI57" i="232" s="1"/>
  <c r="BI46" i="232" s="1"/>
  <c r="BB53" i="206"/>
  <c r="BF23" i="226"/>
  <c r="BA61" i="229" s="1"/>
  <c r="BA93" i="229" s="1"/>
  <c r="BK37" i="206"/>
  <c r="BF57" i="230" s="1"/>
  <c r="BF46" i="230" s="1"/>
  <c r="BG19" i="206"/>
  <c r="BB57" i="228" s="1"/>
  <c r="BP31" i="206"/>
  <c r="BB23" i="206"/>
  <c r="AW57" i="229" s="1"/>
  <c r="AW46" i="229" s="1"/>
  <c r="BC41" i="206"/>
  <c r="BE45" i="206"/>
  <c r="AZ57" i="232" s="1"/>
  <c r="AZ46" i="232" s="1"/>
  <c r="BC49" i="206"/>
  <c r="AX57" i="233" s="1"/>
  <c r="AX46" i="233" s="1"/>
  <c r="BP49" i="206"/>
  <c r="BK57" i="233" s="1"/>
  <c r="BK46" i="233" s="1"/>
  <c r="BN12" i="206"/>
  <c r="BL53" i="226"/>
  <c r="BD23" i="206"/>
  <c r="AY57" i="229" s="1"/>
  <c r="AY46" i="229" s="1"/>
  <c r="BB27" i="206"/>
  <c r="BE27" i="206"/>
  <c r="BB31" i="206"/>
  <c r="BA37" i="206"/>
  <c r="AV57" i="230" s="1"/>
  <c r="AV46" i="230" s="1"/>
  <c r="BE41" i="206"/>
  <c r="BC45" i="206"/>
  <c r="AX57" i="232" s="1"/>
  <c r="AX46" i="232" s="1"/>
  <c r="BE49" i="206"/>
  <c r="AZ57" i="233" s="1"/>
  <c r="AZ46" i="233" s="1"/>
  <c r="BJ91" i="229"/>
  <c r="BE91" i="229"/>
  <c r="C91" i="232"/>
  <c r="BA23" i="206"/>
  <c r="AV57" i="229" s="1"/>
  <c r="AV46" i="229" s="1"/>
  <c r="AW91" i="229" s="1"/>
  <c r="BC27" i="206"/>
  <c r="BA31" i="206"/>
  <c r="BC37" i="206"/>
  <c r="AX57" i="230" s="1"/>
  <c r="AX46" i="230" s="1"/>
  <c r="BB41" i="206"/>
  <c r="BB49" i="206"/>
  <c r="AW57" i="233" s="1"/>
  <c r="AW46" i="233" s="1"/>
  <c r="AX91" i="233" s="1"/>
  <c r="BK91" i="229"/>
  <c r="BF91" i="229"/>
  <c r="BJ91" i="230"/>
  <c r="BJ91" i="232"/>
  <c r="C91" i="229"/>
  <c r="BG91" i="229"/>
  <c r="BB91" i="229"/>
  <c r="BH91" i="229"/>
  <c r="BI91" i="233"/>
  <c r="AB91" i="233"/>
  <c r="C91" i="233"/>
  <c r="BC91" i="229"/>
  <c r="BI91" i="229"/>
  <c r="BB27" i="226"/>
  <c r="BK27" i="226"/>
  <c r="BE23" i="206"/>
  <c r="AZ57" i="229" s="1"/>
  <c r="AZ46" i="229" s="1"/>
  <c r="BA91" i="229" s="1"/>
  <c r="BD37" i="206"/>
  <c r="AY57" i="230" s="1"/>
  <c r="AY46" i="230" s="1"/>
  <c r="BB5" i="206"/>
  <c r="BP41" i="206"/>
  <c r="BC31" i="206"/>
  <c r="BE31" i="206"/>
  <c r="BM37" i="206"/>
  <c r="BH57" i="230" s="1"/>
  <c r="BH46" i="230" s="1"/>
  <c r="BI41" i="206"/>
  <c r="BO53" i="206"/>
  <c r="BO49" i="206"/>
  <c r="BJ57" i="233" s="1"/>
  <c r="BJ46" i="233" s="1"/>
  <c r="BK27" i="206"/>
  <c r="BG31" i="206"/>
  <c r="BM53" i="206"/>
  <c r="BI37" i="206"/>
  <c r="BD57" i="230" s="1"/>
  <c r="BD46" i="230" s="1"/>
  <c r="BG53" i="206"/>
  <c r="BF31" i="206"/>
  <c r="BL5" i="206"/>
  <c r="BG37" i="206"/>
  <c r="BG41" i="206"/>
  <c r="BI12" i="206"/>
  <c r="BK16" i="206"/>
  <c r="BH41" i="206"/>
  <c r="BM45" i="206"/>
  <c r="BH57" i="232" s="1"/>
  <c r="BH46" i="232" s="1"/>
  <c r="BI91" i="232" s="1"/>
  <c r="BL27" i="206"/>
  <c r="BN16" i="206"/>
  <c r="BJ12" i="206"/>
  <c r="L23" i="206"/>
  <c r="G57" i="229" s="1"/>
  <c r="G46" i="229" s="1"/>
  <c r="H91" i="229" s="1"/>
  <c r="BC23" i="206"/>
  <c r="BA27" i="206"/>
  <c r="BD31" i="206"/>
  <c r="BB37" i="206"/>
  <c r="AW57" i="230" s="1"/>
  <c r="AW46" i="230" s="1"/>
  <c r="BA41" i="206"/>
  <c r="BD41" i="206"/>
  <c r="BA49" i="206"/>
  <c r="AV57" i="233" s="1"/>
  <c r="AV46" i="233" s="1"/>
  <c r="BD49" i="206"/>
  <c r="AY57" i="233" s="1"/>
  <c r="AY46" i="233" s="1"/>
  <c r="BG49" i="206"/>
  <c r="BB57" i="233" s="1"/>
  <c r="BB46" i="233" s="1"/>
  <c r="BP45" i="206"/>
  <c r="BK57" i="232" s="1"/>
  <c r="BK46" i="232" s="1"/>
  <c r="BH53" i="206"/>
  <c r="BG45" i="206"/>
  <c r="BB57" i="232" s="1"/>
  <c r="BB46" i="232" s="1"/>
  <c r="BJ45" i="206"/>
  <c r="BE57" i="232" s="1"/>
  <c r="BE46" i="232" s="1"/>
  <c r="BL37" i="206"/>
  <c r="BG57" i="230" s="1"/>
  <c r="BG46" i="230" s="1"/>
  <c r="BI5" i="206"/>
  <c r="BL31" i="206"/>
  <c r="BP12" i="206"/>
  <c r="BG5" i="206"/>
  <c r="BJ53" i="206"/>
  <c r="BO31" i="206"/>
  <c r="BO19" i="206"/>
  <c r="BJ57" i="228" s="1"/>
  <c r="BH5" i="206"/>
  <c r="BM31" i="206"/>
  <c r="BN31" i="206"/>
  <c r="BN19" i="206"/>
  <c r="BI57" i="228" s="1"/>
  <c r="BG16" i="206"/>
  <c r="BF41" i="206"/>
  <c r="BF49" i="206"/>
  <c r="BA57" i="233" s="1"/>
  <c r="BA46" i="233" s="1"/>
  <c r="BP53" i="206"/>
  <c r="BJ37" i="206"/>
  <c r="BE57" i="230" s="1"/>
  <c r="BE46" i="230" s="1"/>
  <c r="BK12" i="206"/>
  <c r="BK49" i="206"/>
  <c r="BF57" i="233" s="1"/>
  <c r="BF46" i="233" s="1"/>
  <c r="BF45" i="206"/>
  <c r="BA57" i="232" s="1"/>
  <c r="BA46" i="232" s="1"/>
  <c r="BH37" i="206"/>
  <c r="BC57" i="230" s="1"/>
  <c r="BC46" i="230" s="1"/>
  <c r="BL19" i="206"/>
  <c r="BG57" i="228" s="1"/>
  <c r="BF27" i="206"/>
  <c r="BH16" i="206"/>
  <c r="BH31" i="206"/>
  <c r="BL12" i="206"/>
  <c r="BN5" i="206"/>
  <c r="BN60" i="206" s="1"/>
  <c r="BK31" i="206"/>
  <c r="BO12" i="206"/>
  <c r="BK19" i="206"/>
  <c r="BF57" i="228" s="1"/>
  <c r="BI31" i="206"/>
  <c r="BF5" i="206"/>
  <c r="BO41" i="206"/>
  <c r="BH45" i="206"/>
  <c r="BC57" i="232" s="1"/>
  <c r="BC46" i="232" s="1"/>
  <c r="BP5" i="206"/>
  <c r="BF37" i="206"/>
  <c r="BA57" i="230" s="1"/>
  <c r="BA46" i="230" s="1"/>
  <c r="BP37" i="206"/>
  <c r="BK57" i="230" s="1"/>
  <c r="BK46" i="230" s="1"/>
  <c r="BM5" i="206"/>
  <c r="BM60" i="206" s="1"/>
  <c r="BI49" i="206"/>
  <c r="BD57" i="233" s="1"/>
  <c r="BD46" i="233" s="1"/>
  <c r="BE91" i="233" s="1"/>
  <c r="BJ41" i="206"/>
  <c r="BN41" i="206"/>
  <c r="BK41" i="206"/>
  <c r="BO5" i="206"/>
  <c r="BO16" i="206"/>
  <c r="BM41" i="206"/>
  <c r="BK45" i="206"/>
  <c r="BF57" i="232" s="1"/>
  <c r="BF46" i="232" s="1"/>
  <c r="BI45" i="206"/>
  <c r="BD57" i="232" s="1"/>
  <c r="BD46" i="232" s="1"/>
  <c r="BP27" i="206"/>
  <c r="BL49" i="206"/>
  <c r="BG57" i="233" s="1"/>
  <c r="BG46" i="233" s="1"/>
  <c r="BH19" i="206"/>
  <c r="BC57" i="228" s="1"/>
  <c r="BO27" i="206"/>
  <c r="BF16" i="206"/>
  <c r="BH12" i="206"/>
  <c r="BJ5" i="206"/>
  <c r="BJ27" i="226"/>
  <c r="BD53" i="226"/>
  <c r="BH53" i="226"/>
  <c r="BO53" i="226"/>
  <c r="BF53" i="226"/>
  <c r="BF49" i="226"/>
  <c r="BA61" i="233" s="1"/>
  <c r="BA93" i="233" s="1"/>
  <c r="BF45" i="226"/>
  <c r="BA61" i="232" s="1"/>
  <c r="BA93" i="232" s="1"/>
  <c r="BF41" i="226"/>
  <c r="BF37" i="226"/>
  <c r="BA61" i="230" s="1"/>
  <c r="BA93" i="230" s="1"/>
  <c r="BL31" i="226"/>
  <c r="BM49" i="226"/>
  <c r="BH61" i="233" s="1"/>
  <c r="BH93" i="233" s="1"/>
  <c r="BM45" i="226"/>
  <c r="BH61" i="232" s="1"/>
  <c r="BH93" i="232" s="1"/>
  <c r="BM41" i="226"/>
  <c r="BM37" i="226"/>
  <c r="BH61" i="230" s="1"/>
  <c r="BH93" i="230" s="1"/>
  <c r="BF27" i="226"/>
  <c r="BH49" i="226"/>
  <c r="BC61" i="233" s="1"/>
  <c r="BC93" i="233" s="1"/>
  <c r="BH45" i="226"/>
  <c r="BC61" i="232" s="1"/>
  <c r="BC93" i="232" s="1"/>
  <c r="BH41" i="226"/>
  <c r="BH37" i="226"/>
  <c r="BC61" i="230" s="1"/>
  <c r="BC93" i="230" s="1"/>
  <c r="BO31" i="226"/>
  <c r="BO45" i="226"/>
  <c r="BJ61" i="232" s="1"/>
  <c r="BJ93" i="232" s="1"/>
  <c r="BO41" i="226"/>
  <c r="BO37" i="226"/>
  <c r="BJ61" i="230" s="1"/>
  <c r="BJ93" i="230" s="1"/>
  <c r="BC31" i="226"/>
  <c r="BH27" i="226"/>
  <c r="BM31" i="226"/>
  <c r="BM27" i="226"/>
  <c r="BM19" i="226"/>
  <c r="BH61" i="228" s="1"/>
  <c r="BH93" i="228" s="1"/>
  <c r="BM16" i="226"/>
  <c r="BM12" i="226"/>
  <c r="BM5" i="226"/>
  <c r="BP19" i="226"/>
  <c r="BK61" i="228" s="1"/>
  <c r="BK93" i="228" s="1"/>
  <c r="BP16" i="226"/>
  <c r="BP12" i="226"/>
  <c r="BP5" i="226"/>
  <c r="BO19" i="226"/>
  <c r="BJ61" i="228" s="1"/>
  <c r="BJ93" i="228" s="1"/>
  <c r="BO16" i="226"/>
  <c r="BO12" i="226"/>
  <c r="BO5" i="226"/>
  <c r="BN19" i="226"/>
  <c r="BI61" i="228" s="1"/>
  <c r="BI93" i="228" s="1"/>
  <c r="BN16" i="226"/>
  <c r="BN12" i="226"/>
  <c r="BN5" i="226"/>
  <c r="BM53" i="226"/>
  <c r="BG53" i="226"/>
  <c r="BB53" i="226"/>
  <c r="BB49" i="226"/>
  <c r="AW61" i="233" s="1"/>
  <c r="AW93" i="233" s="1"/>
  <c r="BB45" i="226"/>
  <c r="AW61" i="232" s="1"/>
  <c r="AW93" i="232" s="1"/>
  <c r="BB41" i="226"/>
  <c r="BB37" i="226"/>
  <c r="AW61" i="230" s="1"/>
  <c r="AW93" i="230" s="1"/>
  <c r="BG31" i="226"/>
  <c r="BL27" i="226"/>
  <c r="BI53" i="226"/>
  <c r="BI49" i="226"/>
  <c r="BD61" i="233" s="1"/>
  <c r="BD93" i="233" s="1"/>
  <c r="BI45" i="226"/>
  <c r="BD61" i="232" s="1"/>
  <c r="BD93" i="232" s="1"/>
  <c r="BI41" i="226"/>
  <c r="BI37" i="226"/>
  <c r="BD61" i="230" s="1"/>
  <c r="BD93" i="230" s="1"/>
  <c r="BP31" i="226"/>
  <c r="BD49" i="226"/>
  <c r="AY61" i="233" s="1"/>
  <c r="AY93" i="233" s="1"/>
  <c r="BD45" i="226"/>
  <c r="AY61" i="232" s="1"/>
  <c r="AY93" i="232" s="1"/>
  <c r="BD41" i="226"/>
  <c r="BD37" i="226"/>
  <c r="AY61" i="230" s="1"/>
  <c r="AY93" i="230" s="1"/>
  <c r="BJ31" i="226"/>
  <c r="BO27" i="226"/>
  <c r="BO49" i="226"/>
  <c r="BJ61" i="233" s="1"/>
  <c r="BJ93" i="233" s="1"/>
  <c r="BK45" i="226"/>
  <c r="BF61" i="232" s="1"/>
  <c r="BF93" i="232" s="1"/>
  <c r="BK41" i="226"/>
  <c r="BK37" i="226"/>
  <c r="BF61" i="230" s="1"/>
  <c r="BF93" i="230" s="1"/>
  <c r="BC27" i="226"/>
  <c r="BI31" i="226"/>
  <c r="BI27" i="226"/>
  <c r="BI19" i="226"/>
  <c r="BD61" i="228" s="1"/>
  <c r="BD93" i="228" s="1"/>
  <c r="BI16" i="226"/>
  <c r="BI12" i="226"/>
  <c r="BI5" i="226"/>
  <c r="BL19" i="226"/>
  <c r="BG61" i="228" s="1"/>
  <c r="BG93" i="228" s="1"/>
  <c r="BL16" i="226"/>
  <c r="BL12" i="226"/>
  <c r="BL5" i="226"/>
  <c r="BK19" i="226"/>
  <c r="BF61" i="228" s="1"/>
  <c r="BF93" i="228" s="1"/>
  <c r="BK16" i="226"/>
  <c r="BK12" i="226"/>
  <c r="BK5" i="226"/>
  <c r="BK58" i="226" s="1"/>
  <c r="BK62" i="226" s="1"/>
  <c r="BJ19" i="226"/>
  <c r="BE61" i="228" s="1"/>
  <c r="BE93" i="228" s="1"/>
  <c r="BJ16" i="226"/>
  <c r="BJ12" i="226"/>
  <c r="BJ5" i="226"/>
  <c r="I19" i="226"/>
  <c r="D61" i="228" s="1"/>
  <c r="D93" i="228" s="1"/>
  <c r="AI12" i="226"/>
  <c r="BP53" i="226"/>
  <c r="BN53" i="226"/>
  <c r="BN49" i="226"/>
  <c r="BI61" i="233" s="1"/>
  <c r="BI93" i="233" s="1"/>
  <c r="BN45" i="226"/>
  <c r="BI61" i="232" s="1"/>
  <c r="BI93" i="232" s="1"/>
  <c r="BN41" i="226"/>
  <c r="BN37" i="226"/>
  <c r="BI61" i="230" s="1"/>
  <c r="BI93" i="230" s="1"/>
  <c r="BB31" i="226"/>
  <c r="BG27" i="226"/>
  <c r="BE53" i="226"/>
  <c r="BE49" i="226"/>
  <c r="AZ61" i="233" s="1"/>
  <c r="AZ93" i="233" s="1"/>
  <c r="BE45" i="226"/>
  <c r="AZ61" i="232" s="1"/>
  <c r="AZ93" i="232" s="1"/>
  <c r="BE41" i="226"/>
  <c r="BE37" i="226"/>
  <c r="AZ61" i="230" s="1"/>
  <c r="AZ93" i="230" s="1"/>
  <c r="BK31" i="226"/>
  <c r="BP27" i="226"/>
  <c r="BP49" i="226"/>
  <c r="BK61" i="233" s="1"/>
  <c r="BK93" i="233" s="1"/>
  <c r="BP45" i="226"/>
  <c r="BK61" i="232" s="1"/>
  <c r="BK93" i="232" s="1"/>
  <c r="BP41" i="226"/>
  <c r="BP37" i="226"/>
  <c r="BK61" i="230" s="1"/>
  <c r="BK93" i="230" s="1"/>
  <c r="BD31" i="226"/>
  <c r="BK53" i="226"/>
  <c r="BG49" i="226"/>
  <c r="BB61" i="233" s="1"/>
  <c r="BB93" i="233" s="1"/>
  <c r="BG45" i="226"/>
  <c r="BB61" i="232" s="1"/>
  <c r="BB93" i="232" s="1"/>
  <c r="BG41" i="226"/>
  <c r="BG37" i="226"/>
  <c r="BB61" i="230" s="1"/>
  <c r="BB93" i="230" s="1"/>
  <c r="BN31" i="226"/>
  <c r="BE31" i="226"/>
  <c r="BE27" i="226"/>
  <c r="BE19" i="226"/>
  <c r="AZ61" i="228" s="1"/>
  <c r="AZ93" i="228" s="1"/>
  <c r="BE16" i="226"/>
  <c r="BE12" i="226"/>
  <c r="BE5" i="226"/>
  <c r="BH19" i="226"/>
  <c r="BC61" i="228" s="1"/>
  <c r="BC93" i="228" s="1"/>
  <c r="BH16" i="226"/>
  <c r="BH12" i="226"/>
  <c r="BH5" i="226"/>
  <c r="BG19" i="226"/>
  <c r="BB61" i="228" s="1"/>
  <c r="BB93" i="228" s="1"/>
  <c r="BG16" i="226"/>
  <c r="BG12" i="226"/>
  <c r="BG5" i="226"/>
  <c r="BF19" i="226"/>
  <c r="BA61" i="228" s="1"/>
  <c r="BA93" i="228" s="1"/>
  <c r="BF16" i="226"/>
  <c r="BF12" i="226"/>
  <c r="BF5" i="226"/>
  <c r="BJ53" i="226"/>
  <c r="BJ49" i="226"/>
  <c r="BE61" i="233" s="1"/>
  <c r="BE93" i="233" s="1"/>
  <c r="BJ45" i="226"/>
  <c r="BE61" i="232" s="1"/>
  <c r="BE93" i="232" s="1"/>
  <c r="BJ41" i="226"/>
  <c r="BJ37" i="226"/>
  <c r="BE61" i="230" s="1"/>
  <c r="BE93" i="230" s="1"/>
  <c r="BA53" i="226"/>
  <c r="BA49" i="226"/>
  <c r="AV61" i="233" s="1"/>
  <c r="AV93" i="233" s="1"/>
  <c r="BA45" i="226"/>
  <c r="AV61" i="232" s="1"/>
  <c r="AV93" i="232" s="1"/>
  <c r="BA41" i="226"/>
  <c r="BA37" i="226"/>
  <c r="AV61" i="230" s="1"/>
  <c r="AV93" i="230" s="1"/>
  <c r="BF31" i="226"/>
  <c r="BL49" i="226"/>
  <c r="BG61" i="233" s="1"/>
  <c r="BG93" i="233" s="1"/>
  <c r="BL45" i="226"/>
  <c r="BG61" i="232" s="1"/>
  <c r="BG93" i="232" s="1"/>
  <c r="BL41" i="226"/>
  <c r="BL37" i="226"/>
  <c r="BD27" i="226"/>
  <c r="BC53" i="226"/>
  <c r="BC49" i="226"/>
  <c r="AX61" i="233" s="1"/>
  <c r="AX93" i="233" s="1"/>
  <c r="BC45" i="226"/>
  <c r="AX61" i="232" s="1"/>
  <c r="AX93" i="232" s="1"/>
  <c r="BC41" i="226"/>
  <c r="BC37" i="226"/>
  <c r="AX61" i="230" s="1"/>
  <c r="AX93" i="230" s="1"/>
  <c r="BH31" i="226"/>
  <c r="BN27" i="226"/>
  <c r="BA31" i="226"/>
  <c r="BA27" i="226"/>
  <c r="BA19" i="226"/>
  <c r="AV61" i="228" s="1"/>
  <c r="AV93" i="228" s="1"/>
  <c r="BA16" i="226"/>
  <c r="BA12" i="226"/>
  <c r="BA5" i="226"/>
  <c r="BD19" i="226"/>
  <c r="AY61" i="228" s="1"/>
  <c r="AY93" i="228" s="1"/>
  <c r="BD16" i="226"/>
  <c r="BD12" i="226"/>
  <c r="BD5" i="226"/>
  <c r="BC19" i="226"/>
  <c r="AX61" i="228" s="1"/>
  <c r="AX93" i="228" s="1"/>
  <c r="BC16" i="226"/>
  <c r="BC12" i="226"/>
  <c r="BC5" i="226"/>
  <c r="BB19" i="226"/>
  <c r="BB16" i="226"/>
  <c r="BB12" i="226"/>
  <c r="BB5" i="226"/>
  <c r="BE37" i="206"/>
  <c r="AZ57" i="230" s="1"/>
  <c r="AZ46" i="230" s="1"/>
  <c r="BA45" i="206"/>
  <c r="AV57" i="232" s="1"/>
  <c r="AV46" i="232" s="1"/>
  <c r="BD45" i="206"/>
  <c r="AY57" i="232" s="1"/>
  <c r="AY46" i="232" s="1"/>
  <c r="BB45" i="206"/>
  <c r="BE61" i="206"/>
  <c r="AO59" i="195"/>
  <c r="AP59" i="195" s="1"/>
  <c r="AQ59" i="195" s="1"/>
  <c r="AR59" i="195" s="1"/>
  <c r="AS59" i="195" s="1"/>
  <c r="AT59" i="195" s="1"/>
  <c r="AU59" i="195" s="1"/>
  <c r="AV59" i="195" s="1"/>
  <c r="AW59" i="195" s="1"/>
  <c r="AX59" i="195" s="1"/>
  <c r="AY59" i="195" s="1"/>
  <c r="AZ59" i="195" s="1"/>
  <c r="BA59" i="195" s="1"/>
  <c r="BB59" i="195" s="1"/>
  <c r="BC59" i="195" s="1"/>
  <c r="BD59" i="195" s="1"/>
  <c r="BE59" i="195" s="1"/>
  <c r="BF59" i="195" s="1"/>
  <c r="BG59" i="195" s="1"/>
  <c r="BH59" i="195" s="1"/>
  <c r="BI59" i="195" s="1"/>
  <c r="BJ59" i="195" s="1"/>
  <c r="BK59" i="195" s="1"/>
  <c r="BL59" i="195" s="1"/>
  <c r="BC5" i="206"/>
  <c r="BE5" i="206"/>
  <c r="BD27" i="206"/>
  <c r="BD5" i="206"/>
  <c r="BC12" i="206"/>
  <c r="BA12" i="206"/>
  <c r="BC16" i="206"/>
  <c r="BA16" i="206"/>
  <c r="BE12" i="206"/>
  <c r="BE16" i="206"/>
  <c r="BD12" i="206"/>
  <c r="BB12" i="206"/>
  <c r="BD16" i="206"/>
  <c r="BB16" i="206"/>
  <c r="S31" i="226"/>
  <c r="AY16" i="206"/>
  <c r="AJ23" i="226"/>
  <c r="AE61" i="229" s="1"/>
  <c r="AE93" i="229" s="1"/>
  <c r="D23" i="226"/>
  <c r="AK19" i="206"/>
  <c r="AF57" i="228" s="1"/>
  <c r="AF12" i="206"/>
  <c r="S16" i="226"/>
  <c r="Q16" i="206"/>
  <c r="W16" i="206"/>
  <c r="AP16" i="206"/>
  <c r="P12" i="206"/>
  <c r="AV12" i="206"/>
  <c r="F16" i="206"/>
  <c r="AM19" i="226"/>
  <c r="AH61" i="228" s="1"/>
  <c r="AH93" i="228" s="1"/>
  <c r="T12" i="206"/>
  <c r="AY19" i="226"/>
  <c r="AT61" i="228" s="1"/>
  <c r="AT93" i="228" s="1"/>
  <c r="AC19" i="226"/>
  <c r="X61" i="228" s="1"/>
  <c r="X93" i="228" s="1"/>
  <c r="E19" i="206"/>
  <c r="S16" i="206"/>
  <c r="AD16" i="206"/>
  <c r="R27" i="226"/>
  <c r="AZ23" i="206"/>
  <c r="AU57" i="229" s="1"/>
  <c r="AU46" i="229" s="1"/>
  <c r="AX23" i="206"/>
  <c r="AS57" i="229" s="1"/>
  <c r="AS46" i="229" s="1"/>
  <c r="AV19" i="206"/>
  <c r="AQ57" i="228" s="1"/>
  <c r="K12" i="226"/>
  <c r="Y53" i="206"/>
  <c r="P53" i="226"/>
  <c r="M53" i="226"/>
  <c r="AL16" i="226"/>
  <c r="AX12" i="206"/>
  <c r="Q53" i="206"/>
  <c r="AC23" i="206"/>
  <c r="X57" i="229" s="1"/>
  <c r="X46" i="229" s="1"/>
  <c r="O19" i="206"/>
  <c r="J57" i="228" s="1"/>
  <c r="J45" i="206"/>
  <c r="E57" i="232" s="1"/>
  <c r="E46" i="232" s="1"/>
  <c r="AI53" i="206"/>
  <c r="P23" i="206"/>
  <c r="K57" i="229" s="1"/>
  <c r="K46" i="229" s="1"/>
  <c r="AS23" i="206"/>
  <c r="AN57" i="229" s="1"/>
  <c r="AN46" i="229" s="1"/>
  <c r="H23" i="226"/>
  <c r="C61" i="229" s="1"/>
  <c r="C93" i="229" s="1"/>
  <c r="AF23" i="226"/>
  <c r="AA61" i="229" s="1"/>
  <c r="AA93" i="229" s="1"/>
  <c r="AX27" i="226"/>
  <c r="AN23" i="226"/>
  <c r="AI61" i="229" s="1"/>
  <c r="AI93" i="229" s="1"/>
  <c r="J23" i="226"/>
  <c r="E61" i="229" s="1"/>
  <c r="E93" i="229" s="1"/>
  <c r="Q19" i="226"/>
  <c r="L61" i="228" s="1"/>
  <c r="L93" i="228" s="1"/>
  <c r="AR19" i="226"/>
  <c r="AM61" i="228" s="1"/>
  <c r="AM93" i="228" s="1"/>
  <c r="P16" i="226"/>
  <c r="AJ12" i="206"/>
  <c r="AJ60" i="206" s="1"/>
  <c r="Y19" i="226"/>
  <c r="T61" i="228" s="1"/>
  <c r="T93" i="228" s="1"/>
  <c r="W19" i="226"/>
  <c r="R61" i="228" s="1"/>
  <c r="R93" i="228" s="1"/>
  <c r="H19" i="226"/>
  <c r="C61" i="228" s="1"/>
  <c r="C93" i="228" s="1"/>
  <c r="AU19" i="226"/>
  <c r="AP61" i="228" s="1"/>
  <c r="AP93" i="228" s="1"/>
  <c r="AR5" i="206"/>
  <c r="N27" i="226"/>
  <c r="AN16" i="206"/>
  <c r="AG12" i="226"/>
  <c r="K16" i="226"/>
  <c r="I12" i="226"/>
  <c r="Q5" i="226"/>
  <c r="Q60" i="226" s="1"/>
  <c r="AG5" i="226"/>
  <c r="AG60" i="226" s="1"/>
  <c r="AQ12" i="226"/>
  <c r="AO12" i="226"/>
  <c r="AT12" i="226"/>
  <c r="AZ19" i="226"/>
  <c r="AU61" i="228" s="1"/>
  <c r="AU93" i="228" s="1"/>
  <c r="AE19" i="226"/>
  <c r="Z61" i="228" s="1"/>
  <c r="Z93" i="228" s="1"/>
  <c r="U16" i="226"/>
  <c r="P23" i="226"/>
  <c r="K61" i="229" s="1"/>
  <c r="K93" i="229" s="1"/>
  <c r="Z23" i="226"/>
  <c r="U61" i="229" s="1"/>
  <c r="U93" i="229" s="1"/>
  <c r="M23" i="226"/>
  <c r="H61" i="229" s="1"/>
  <c r="H93" i="229" s="1"/>
  <c r="I5" i="226"/>
  <c r="AW5" i="226"/>
  <c r="AO16" i="226"/>
  <c r="S49" i="226"/>
  <c r="N61" i="233" s="1"/>
  <c r="N93" i="233" s="1"/>
  <c r="Z19" i="226"/>
  <c r="U61" i="228" s="1"/>
  <c r="U93" i="228" s="1"/>
  <c r="AV19" i="226"/>
  <c r="AQ61" i="228" s="1"/>
  <c r="AQ93" i="228" s="1"/>
  <c r="K53" i="226"/>
  <c r="X23" i="226"/>
  <c r="S61" i="229" s="1"/>
  <c r="S93" i="229" s="1"/>
  <c r="AP23" i="226"/>
  <c r="AK61" i="229" s="1"/>
  <c r="AK93" i="229" s="1"/>
  <c r="L16" i="226"/>
  <c r="AB16" i="226"/>
  <c r="AK16" i="226"/>
  <c r="R16" i="206"/>
  <c r="AJ16" i="226"/>
  <c r="Y16" i="206"/>
  <c r="AS16" i="206"/>
  <c r="AS16" i="226"/>
  <c r="H16" i="226"/>
  <c r="D5" i="206"/>
  <c r="E53" i="206"/>
  <c r="X53" i="226"/>
  <c r="AG19" i="226"/>
  <c r="AB61" i="228" s="1"/>
  <c r="AB93" i="228" s="1"/>
  <c r="AK16" i="206"/>
  <c r="AE23" i="206"/>
  <c r="Z57" i="229" s="1"/>
  <c r="Z46" i="229" s="1"/>
  <c r="AQ23" i="206"/>
  <c r="AL57" i="229" s="1"/>
  <c r="AL46" i="229" s="1"/>
  <c r="AP31" i="206"/>
  <c r="N31" i="206"/>
  <c r="AN31" i="206"/>
  <c r="AM37" i="206"/>
  <c r="AH57" i="230" s="1"/>
  <c r="AH46" i="230" s="1"/>
  <c r="H41" i="206"/>
  <c r="AN41" i="206"/>
  <c r="AZ41" i="206"/>
  <c r="AD41" i="206"/>
  <c r="L45" i="206"/>
  <c r="G57" i="232" s="1"/>
  <c r="G46" i="232" s="1"/>
  <c r="AL53" i="206"/>
  <c r="M49" i="226"/>
  <c r="H61" i="233" s="1"/>
  <c r="H93" i="233" s="1"/>
  <c r="S37" i="226"/>
  <c r="N61" i="230" s="1"/>
  <c r="N93" i="230" s="1"/>
  <c r="AY37" i="226"/>
  <c r="AT61" i="230" s="1"/>
  <c r="AT93" i="230" s="1"/>
  <c r="H31" i="226"/>
  <c r="AK12" i="206"/>
  <c r="AZ12" i="206"/>
  <c r="AL19" i="206"/>
  <c r="AG57" i="228" s="1"/>
  <c r="AD27" i="206"/>
  <c r="M37" i="206"/>
  <c r="H57" i="230" s="1"/>
  <c r="H46" i="230" s="1"/>
  <c r="K37" i="206"/>
  <c r="F57" i="230" s="1"/>
  <c r="F46" i="230" s="1"/>
  <c r="N41" i="206"/>
  <c r="AO45" i="206"/>
  <c r="AJ57" i="232" s="1"/>
  <c r="AJ46" i="232" s="1"/>
  <c r="Z45" i="206"/>
  <c r="U57" i="232" s="1"/>
  <c r="U46" i="232" s="1"/>
  <c r="T45" i="206"/>
  <c r="O57" i="232" s="1"/>
  <c r="O46" i="232" s="1"/>
  <c r="F49" i="206"/>
  <c r="U49" i="206"/>
  <c r="P57" i="233" s="1"/>
  <c r="P46" i="233" s="1"/>
  <c r="AD49" i="206"/>
  <c r="Y57" i="233" s="1"/>
  <c r="Y46" i="233" s="1"/>
  <c r="P16" i="206"/>
  <c r="AQ49" i="226"/>
  <c r="AL61" i="233" s="1"/>
  <c r="AL93" i="233" s="1"/>
  <c r="AN31" i="226"/>
  <c r="AN19" i="226"/>
  <c r="AI61" i="228" s="1"/>
  <c r="AI93" i="228" s="1"/>
  <c r="U12" i="206"/>
  <c r="X12" i="206"/>
  <c r="V19" i="206"/>
  <c r="Q57" i="228" s="1"/>
  <c r="N27" i="206"/>
  <c r="AJ27" i="206"/>
  <c r="H5" i="206"/>
  <c r="O37" i="206"/>
  <c r="J57" i="230" s="1"/>
  <c r="J46" i="230" s="1"/>
  <c r="AZ49" i="206"/>
  <c r="AU57" i="233" s="1"/>
  <c r="AU46" i="233" s="1"/>
  <c r="M49" i="206"/>
  <c r="H57" i="233" s="1"/>
  <c r="H46" i="233" s="1"/>
  <c r="AT41" i="226"/>
  <c r="X31" i="226"/>
  <c r="T27" i="226"/>
  <c r="AP27" i="226"/>
  <c r="AQ53" i="206"/>
  <c r="AT27" i="206"/>
  <c r="I12" i="206"/>
  <c r="AY12" i="226"/>
  <c r="I19" i="206"/>
  <c r="D57" i="228" s="1"/>
  <c r="D37" i="206"/>
  <c r="AA5" i="226"/>
  <c r="AA60" i="226" s="1"/>
  <c r="X16" i="226"/>
  <c r="T16" i="206"/>
  <c r="AF16" i="226"/>
  <c r="AU16" i="206"/>
  <c r="Y45" i="206"/>
  <c r="T57" i="232" s="1"/>
  <c r="T46" i="232" s="1"/>
  <c r="U45" i="206"/>
  <c r="P57" i="232" s="1"/>
  <c r="P46" i="232" s="1"/>
  <c r="M45" i="206"/>
  <c r="H57" i="232" s="1"/>
  <c r="H46" i="232" s="1"/>
  <c r="AP45" i="206"/>
  <c r="AK57" i="232" s="1"/>
  <c r="AK46" i="232" s="1"/>
  <c r="I49" i="206"/>
  <c r="D57" i="233" s="1"/>
  <c r="D46" i="233" s="1"/>
  <c r="AS45" i="206"/>
  <c r="AN57" i="232" s="1"/>
  <c r="AN46" i="232" s="1"/>
  <c r="AC53" i="226"/>
  <c r="AA49" i="226"/>
  <c r="V61" i="233" s="1"/>
  <c r="V93" i="233" s="1"/>
  <c r="R49" i="206"/>
  <c r="M57" i="233" s="1"/>
  <c r="M46" i="233" s="1"/>
  <c r="AH49" i="206"/>
  <c r="AC57" i="233" s="1"/>
  <c r="AC46" i="233" s="1"/>
  <c r="F53" i="206"/>
  <c r="AN53" i="206"/>
  <c r="U49" i="226"/>
  <c r="P61" i="233" s="1"/>
  <c r="P93" i="233" s="1"/>
  <c r="AU49" i="206"/>
  <c r="AP57" i="233" s="1"/>
  <c r="AP46" i="233" s="1"/>
  <c r="T49" i="206"/>
  <c r="O57" i="233" s="1"/>
  <c r="O46" i="233" s="1"/>
  <c r="AN49" i="206"/>
  <c r="AI57" i="233" s="1"/>
  <c r="AI46" i="233" s="1"/>
  <c r="D53" i="206"/>
  <c r="AS49" i="226"/>
  <c r="AN61" i="233" s="1"/>
  <c r="AN93" i="233" s="1"/>
  <c r="H49" i="226"/>
  <c r="C61" i="233" s="1"/>
  <c r="C93" i="233" s="1"/>
  <c r="X49" i="226"/>
  <c r="S61" i="233" s="1"/>
  <c r="S93" i="233" s="1"/>
  <c r="Q49" i="226"/>
  <c r="L61" i="233" s="1"/>
  <c r="L93" i="233" s="1"/>
  <c r="AM49" i="206"/>
  <c r="AH57" i="233" s="1"/>
  <c r="AH46" i="233" s="1"/>
  <c r="AE49" i="206"/>
  <c r="Z57" i="233" s="1"/>
  <c r="Z46" i="233" s="1"/>
  <c r="P49" i="206"/>
  <c r="K57" i="233" s="1"/>
  <c r="K46" i="233" s="1"/>
  <c r="L91" i="233" s="1"/>
  <c r="X49" i="206"/>
  <c r="S57" i="233" s="1"/>
  <c r="S46" i="233" s="1"/>
  <c r="T91" i="233" s="1"/>
  <c r="AP49" i="206"/>
  <c r="AK57" i="233" s="1"/>
  <c r="AK46" i="233" s="1"/>
  <c r="W53" i="206"/>
  <c r="W12" i="206"/>
  <c r="Z12" i="206"/>
  <c r="AR12" i="206"/>
  <c r="J12" i="206"/>
  <c r="T23" i="226"/>
  <c r="O61" i="229" s="1"/>
  <c r="O93" i="229" s="1"/>
  <c r="AU23" i="206"/>
  <c r="AP57" i="229" s="1"/>
  <c r="AP46" i="229" s="1"/>
  <c r="AQ91" i="229" s="1"/>
  <c r="S5" i="226"/>
  <c r="AQ5" i="226"/>
  <c r="AI5" i="226"/>
  <c r="I23" i="226"/>
  <c r="D61" i="229" s="1"/>
  <c r="D93" i="229" s="1"/>
  <c r="Y23" i="226"/>
  <c r="T61" i="229" s="1"/>
  <c r="T93" i="229" s="1"/>
  <c r="AJ53" i="226"/>
  <c r="W49" i="226"/>
  <c r="R61" i="233" s="1"/>
  <c r="R93" i="233" s="1"/>
  <c r="K49" i="226"/>
  <c r="F61" i="233" s="1"/>
  <c r="F93" i="233" s="1"/>
  <c r="AY49" i="226"/>
  <c r="AT61" i="233" s="1"/>
  <c r="AT93" i="233" s="1"/>
  <c r="AD19" i="226"/>
  <c r="Y61" i="228" s="1"/>
  <c r="Y93" i="228" s="1"/>
  <c r="N23" i="226"/>
  <c r="I61" i="229" s="1"/>
  <c r="I93" i="229" s="1"/>
  <c r="AA23" i="206"/>
  <c r="V57" i="229" s="1"/>
  <c r="V46" i="229" s="1"/>
  <c r="AZ23" i="226"/>
  <c r="AU61" i="229" s="1"/>
  <c r="AU93" i="229" s="1"/>
  <c r="AQ53" i="226"/>
  <c r="AD31" i="206"/>
  <c r="E23" i="206"/>
  <c r="AT23" i="206"/>
  <c r="AO57" i="229" s="1"/>
  <c r="AO46" i="229" s="1"/>
  <c r="AL23" i="206"/>
  <c r="AG57" i="229" s="1"/>
  <c r="AG46" i="229" s="1"/>
  <c r="N23" i="206"/>
  <c r="I57" i="229" s="1"/>
  <c r="I46" i="229" s="1"/>
  <c r="J91" i="229" s="1"/>
  <c r="E41" i="206"/>
  <c r="AT23" i="226"/>
  <c r="AO61" i="229" s="1"/>
  <c r="AO93" i="229" s="1"/>
  <c r="AW12" i="226"/>
  <c r="AO5" i="226"/>
  <c r="K5" i="226"/>
  <c r="AQ16" i="226"/>
  <c r="S12" i="226"/>
  <c r="Y5" i="226"/>
  <c r="Y60" i="226" s="1"/>
  <c r="AY5" i="226"/>
  <c r="AX19" i="226"/>
  <c r="AS61" i="228" s="1"/>
  <c r="AS93" i="228" s="1"/>
  <c r="H27" i="206"/>
  <c r="AN27" i="206"/>
  <c r="K23" i="206"/>
  <c r="F57" i="229" s="1"/>
  <c r="F46" i="229" s="1"/>
  <c r="E53" i="226"/>
  <c r="AT53" i="226"/>
  <c r="AN49" i="226"/>
  <c r="AI61" i="233" s="1"/>
  <c r="AI93" i="233" s="1"/>
  <c r="L49" i="226"/>
  <c r="G61" i="233" s="1"/>
  <c r="G93" i="233" s="1"/>
  <c r="AG49" i="226"/>
  <c r="AB61" i="233" s="1"/>
  <c r="AB93" i="233" s="1"/>
  <c r="AX31" i="226"/>
  <c r="Z27" i="226"/>
  <c r="AH23" i="226"/>
  <c r="AC61" i="229" s="1"/>
  <c r="AC93" i="229" s="1"/>
  <c r="J19" i="226"/>
  <c r="E61" i="228" s="1"/>
  <c r="E93" i="228" s="1"/>
  <c r="AI19" i="226"/>
  <c r="AD61" i="228" s="1"/>
  <c r="AD93" i="228" s="1"/>
  <c r="AB19" i="226"/>
  <c r="W61" i="228" s="1"/>
  <c r="W93" i="228" s="1"/>
  <c r="AY16" i="226"/>
  <c r="AI49" i="226"/>
  <c r="AD61" i="233" s="1"/>
  <c r="AD93" i="233" s="1"/>
  <c r="AF49" i="226"/>
  <c r="AA61" i="233" s="1"/>
  <c r="AA93" i="233" s="1"/>
  <c r="AL19" i="226"/>
  <c r="AG61" i="228" s="1"/>
  <c r="AG93" i="228" s="1"/>
  <c r="P19" i="226"/>
  <c r="K61" i="228" s="1"/>
  <c r="K93" i="228" s="1"/>
  <c r="T16" i="226"/>
  <c r="AZ16" i="226"/>
  <c r="AU16" i="226"/>
  <c r="R23" i="226"/>
  <c r="M61" i="229" s="1"/>
  <c r="M93" i="229" s="1"/>
  <c r="J23" i="206"/>
  <c r="E57" i="229" s="1"/>
  <c r="E46" i="229" s="1"/>
  <c r="X37" i="226"/>
  <c r="S61" i="230" s="1"/>
  <c r="S93" i="230" s="1"/>
  <c r="H49" i="4"/>
  <c r="H45" i="4"/>
  <c r="H19" i="4"/>
  <c r="F41" i="4"/>
  <c r="D49" i="226"/>
  <c r="AH19" i="226"/>
  <c r="AC61" i="228" s="1"/>
  <c r="AC93" i="228" s="1"/>
  <c r="X41" i="226"/>
  <c r="AW19" i="226"/>
  <c r="AR61" i="228" s="1"/>
  <c r="AR93" i="228" s="1"/>
  <c r="Z19" i="206"/>
  <c r="U57" i="228" s="1"/>
  <c r="AV16" i="206"/>
  <c r="E27" i="206"/>
  <c r="AL27" i="206"/>
  <c r="R31" i="206"/>
  <c r="AX31" i="206"/>
  <c r="AK37" i="206"/>
  <c r="AF57" i="230" s="1"/>
  <c r="AF46" i="230" s="1"/>
  <c r="W37" i="206"/>
  <c r="R57" i="230" s="1"/>
  <c r="R46" i="230" s="1"/>
  <c r="AC37" i="206"/>
  <c r="X57" i="230" s="1"/>
  <c r="X46" i="230" s="1"/>
  <c r="P41" i="206"/>
  <c r="AF41" i="206"/>
  <c r="AV41" i="206"/>
  <c r="T41" i="206"/>
  <c r="P45" i="206"/>
  <c r="K57" i="232" s="1"/>
  <c r="K46" i="232" s="1"/>
  <c r="AK45" i="206"/>
  <c r="AF57" i="232" s="1"/>
  <c r="AF46" i="232" s="1"/>
  <c r="V45" i="206"/>
  <c r="Q57" i="232" s="1"/>
  <c r="Q46" i="232" s="1"/>
  <c r="AE45" i="206"/>
  <c r="Z57" i="232" s="1"/>
  <c r="Z46" i="232" s="1"/>
  <c r="S49" i="206"/>
  <c r="N57" i="233" s="1"/>
  <c r="N46" i="233" s="1"/>
  <c r="F5" i="206"/>
  <c r="AJ23" i="206"/>
  <c r="AE57" i="229" s="1"/>
  <c r="AE46" i="229" s="1"/>
  <c r="V23" i="206"/>
  <c r="Q57" i="229" s="1"/>
  <c r="Q46" i="229" s="1"/>
  <c r="O49" i="206"/>
  <c r="J57" i="233" s="1"/>
  <c r="J46" i="233" s="1"/>
  <c r="P53" i="206"/>
  <c r="K5" i="206"/>
  <c r="AW16" i="226"/>
  <c r="AI27" i="226"/>
  <c r="AD23" i="226"/>
  <c r="Y61" i="229" s="1"/>
  <c r="Y93" i="229" s="1"/>
  <c r="E54" i="4"/>
  <c r="F31" i="4"/>
  <c r="H53" i="4"/>
  <c r="H23" i="4"/>
  <c r="F45" i="4"/>
  <c r="H16" i="199"/>
  <c r="H17" i="4"/>
  <c r="H16" i="4" s="1"/>
  <c r="L53" i="199"/>
  <c r="F54" i="4"/>
  <c r="F53" i="4" s="1"/>
  <c r="L23" i="199"/>
  <c r="F24" i="4"/>
  <c r="F23" i="4" s="1"/>
  <c r="L12" i="199"/>
  <c r="F13" i="4"/>
  <c r="F12" i="4" s="1"/>
  <c r="S53" i="226"/>
  <c r="AY53" i="226"/>
  <c r="AK53" i="226"/>
  <c r="P56" i="199"/>
  <c r="D56" i="4"/>
  <c r="E56" i="4" s="1"/>
  <c r="D49" i="4"/>
  <c r="E50" i="4"/>
  <c r="E49" i="4" s="1"/>
  <c r="C62" i="233" s="1"/>
  <c r="Q51" i="233" s="1"/>
  <c r="P40" i="199"/>
  <c r="D40" i="4"/>
  <c r="E40" i="4" s="1"/>
  <c r="P30" i="199"/>
  <c r="D30" i="4"/>
  <c r="E30" i="4" s="1"/>
  <c r="H41" i="4"/>
  <c r="H31" i="4"/>
  <c r="F5" i="4"/>
  <c r="F37" i="4"/>
  <c r="F27" i="4"/>
  <c r="F16" i="4"/>
  <c r="Z53" i="226"/>
  <c r="J53" i="226"/>
  <c r="AZ49" i="226"/>
  <c r="AU61" i="233" s="1"/>
  <c r="AU93" i="233" s="1"/>
  <c r="AK49" i="226"/>
  <c r="AF61" i="233" s="1"/>
  <c r="AF93" i="233" s="1"/>
  <c r="AC49" i="226"/>
  <c r="X61" i="233" s="1"/>
  <c r="X93" i="233" s="1"/>
  <c r="AZ41" i="226"/>
  <c r="AE41" i="226"/>
  <c r="AI37" i="226"/>
  <c r="AD61" i="230" s="1"/>
  <c r="AD93" i="230" s="1"/>
  <c r="AZ27" i="226"/>
  <c r="AX23" i="226"/>
  <c r="AS61" i="229" s="1"/>
  <c r="AS93" i="229" s="1"/>
  <c r="U23" i="226"/>
  <c r="P61" i="229" s="1"/>
  <c r="P93" i="229" s="1"/>
  <c r="AK23" i="226"/>
  <c r="AF61" i="229" s="1"/>
  <c r="AF93" i="229" s="1"/>
  <c r="V19" i="226"/>
  <c r="Q61" i="228" s="1"/>
  <c r="Q93" i="228" s="1"/>
  <c r="E19" i="226"/>
  <c r="AZ53" i="206"/>
  <c r="AE53" i="206"/>
  <c r="I53" i="206"/>
  <c r="AS12" i="206"/>
  <c r="AG19" i="206"/>
  <c r="AB57" i="228" s="1"/>
  <c r="W19" i="206"/>
  <c r="R57" i="228" s="1"/>
  <c r="V27" i="206"/>
  <c r="X27" i="206"/>
  <c r="J31" i="206"/>
  <c r="K16" i="206"/>
  <c r="AX16" i="206"/>
  <c r="W49" i="206"/>
  <c r="R57" i="233" s="1"/>
  <c r="R46" i="233" s="1"/>
  <c r="AK49" i="206"/>
  <c r="AF57" i="233" s="1"/>
  <c r="AF46" i="233" s="1"/>
  <c r="AS49" i="206"/>
  <c r="AN57" i="233" s="1"/>
  <c r="AN46" i="233" s="1"/>
  <c r="J49" i="206"/>
  <c r="E57" i="233" s="1"/>
  <c r="E46" i="233" s="1"/>
  <c r="Z49" i="206"/>
  <c r="U57" i="233" s="1"/>
  <c r="U46" i="233" s="1"/>
  <c r="V91" i="233" s="1"/>
  <c r="U53" i="206"/>
  <c r="AD19" i="206"/>
  <c r="Y57" i="228" s="1"/>
  <c r="M12" i="206"/>
  <c r="Y19" i="206"/>
  <c r="T57" i="228" s="1"/>
  <c r="F19" i="4"/>
  <c r="T49" i="226"/>
  <c r="O61" i="233" s="1"/>
  <c r="O93" i="233" s="1"/>
  <c r="E49" i="226"/>
  <c r="AM49" i="226"/>
  <c r="AH61" i="233" s="1"/>
  <c r="AH93" i="233" s="1"/>
  <c r="AB49" i="226"/>
  <c r="W61" i="233" s="1"/>
  <c r="W93" i="233" s="1"/>
  <c r="AR49" i="226"/>
  <c r="AM61" i="233" s="1"/>
  <c r="AM93" i="233" s="1"/>
  <c r="AW49" i="226"/>
  <c r="AR61" i="233" s="1"/>
  <c r="AR93" i="233" s="1"/>
  <c r="AD37" i="226"/>
  <c r="Y61" i="230" s="1"/>
  <c r="Y93" i="230" s="1"/>
  <c r="M19" i="226"/>
  <c r="H61" i="228" s="1"/>
  <c r="H93" i="228" s="1"/>
  <c r="O19" i="226"/>
  <c r="J61" i="228" s="1"/>
  <c r="J93" i="228" s="1"/>
  <c r="V53" i="206"/>
  <c r="AO53" i="206"/>
  <c r="T53" i="206"/>
  <c r="AA16" i="206"/>
  <c r="AD12" i="206"/>
  <c r="AA5" i="206"/>
  <c r="AP12" i="206"/>
  <c r="AR19" i="206"/>
  <c r="AM57" i="228" s="1"/>
  <c r="AZ19" i="206"/>
  <c r="AU57" i="228" s="1"/>
  <c r="Z16" i="206"/>
  <c r="AR49" i="206"/>
  <c r="AM57" i="233" s="1"/>
  <c r="AM46" i="233" s="1"/>
  <c r="AI49" i="206"/>
  <c r="AD57" i="233" s="1"/>
  <c r="AD46" i="233" s="1"/>
  <c r="AE91" i="233" s="1"/>
  <c r="AX49" i="206"/>
  <c r="AS57" i="233" s="1"/>
  <c r="AS46" i="233" s="1"/>
  <c r="AW53" i="206"/>
  <c r="X53" i="206"/>
  <c r="H16" i="206"/>
  <c r="H12" i="4"/>
  <c r="F49" i="4"/>
  <c r="D41" i="199"/>
  <c r="D42" i="4"/>
  <c r="H5" i="199"/>
  <c r="H6" i="4"/>
  <c r="H5" i="4" s="1"/>
  <c r="H37" i="199"/>
  <c r="H38" i="4"/>
  <c r="H37" i="4" s="1"/>
  <c r="H27" i="199"/>
  <c r="H28" i="4"/>
  <c r="H27" i="4" s="1"/>
  <c r="U53" i="226"/>
  <c r="AJ49" i="226"/>
  <c r="AE61" i="233" s="1"/>
  <c r="AE93" i="233" s="1"/>
  <c r="P49" i="226"/>
  <c r="K61" i="233" s="1"/>
  <c r="K93" i="233" s="1"/>
  <c r="AT37" i="226"/>
  <c r="AO61" i="230" s="1"/>
  <c r="AO93" i="230" s="1"/>
  <c r="AN41" i="226"/>
  <c r="AP19" i="226"/>
  <c r="AK61" i="228" s="1"/>
  <c r="AK93" i="228" s="1"/>
  <c r="AJ19" i="226"/>
  <c r="AE61" i="228" s="1"/>
  <c r="AE93" i="228" s="1"/>
  <c r="AB27" i="226"/>
  <c r="R53" i="206"/>
  <c r="AJ53" i="206"/>
  <c r="W5" i="206"/>
  <c r="T5" i="206"/>
  <c r="R27" i="206"/>
  <c r="AH5" i="206"/>
  <c r="AC12" i="206"/>
  <c r="AW16" i="206"/>
  <c r="N16" i="206"/>
  <c r="AT16" i="206"/>
  <c r="AH41" i="206"/>
  <c r="AD45" i="206"/>
  <c r="Y57" i="232" s="1"/>
  <c r="Y46" i="232" s="1"/>
  <c r="L49" i="206"/>
  <c r="G57" i="233" s="1"/>
  <c r="G46" i="233" s="1"/>
  <c r="AB49" i="206"/>
  <c r="W57" i="233" s="1"/>
  <c r="W46" i="233" s="1"/>
  <c r="X91" i="233" s="1"/>
  <c r="K49" i="206"/>
  <c r="F57" i="233" s="1"/>
  <c r="F46" i="233" s="1"/>
  <c r="E49" i="206"/>
  <c r="AL49" i="206"/>
  <c r="AG57" i="233" s="1"/>
  <c r="AG46" i="233" s="1"/>
  <c r="AS53" i="206"/>
  <c r="K53" i="206"/>
  <c r="L53" i="206"/>
  <c r="AR53" i="206"/>
  <c r="AI23" i="206"/>
  <c r="AD57" i="229" s="1"/>
  <c r="AD46" i="229" s="1"/>
  <c r="E38" i="4"/>
  <c r="P35" i="199"/>
  <c r="D35" i="4"/>
  <c r="E35" i="4" s="1"/>
  <c r="E32" i="4"/>
  <c r="E28" i="4"/>
  <c r="P46" i="199"/>
  <c r="D46" i="4"/>
  <c r="E46" i="4" s="1"/>
  <c r="P25" i="199"/>
  <c r="D25" i="4"/>
  <c r="E25" i="4" s="1"/>
  <c r="E24" i="4"/>
  <c r="D19" i="4"/>
  <c r="E20" i="4"/>
  <c r="D16" i="4"/>
  <c r="E17" i="4"/>
  <c r="P14" i="199"/>
  <c r="D14" i="4"/>
  <c r="E14" i="4" s="1"/>
  <c r="E13" i="4"/>
  <c r="P9" i="199"/>
  <c r="D9" i="4"/>
  <c r="E9" i="4" s="1"/>
  <c r="E6" i="4"/>
  <c r="S23" i="206"/>
  <c r="N57" i="229" s="1"/>
  <c r="N46" i="229" s="1"/>
  <c r="V12" i="226"/>
  <c r="J5" i="206"/>
  <c r="Y23" i="206"/>
  <c r="T57" i="229" s="1"/>
  <c r="T46" i="229" s="1"/>
  <c r="AB23" i="206"/>
  <c r="W57" i="229" s="1"/>
  <c r="W46" i="229" s="1"/>
  <c r="AK23" i="206"/>
  <c r="AF57" i="229" s="1"/>
  <c r="AF46" i="229" s="1"/>
  <c r="AO23" i="206"/>
  <c r="AJ57" i="229" s="1"/>
  <c r="AJ46" i="229" s="1"/>
  <c r="X23" i="206"/>
  <c r="S57" i="229" s="1"/>
  <c r="S46" i="229" s="1"/>
  <c r="AP19" i="206"/>
  <c r="AK57" i="228" s="1"/>
  <c r="AU12" i="206"/>
  <c r="L12" i="206"/>
  <c r="AN5" i="206"/>
  <c r="AI5" i="206"/>
  <c r="N5" i="206"/>
  <c r="AF5" i="206"/>
  <c r="AB5" i="206"/>
  <c r="AM5" i="206"/>
  <c r="AQ5" i="206"/>
  <c r="AQ60" i="206" s="1"/>
  <c r="AE5" i="206"/>
  <c r="AK5" i="206"/>
  <c r="Q5" i="206"/>
  <c r="E5" i="206"/>
  <c r="AC5" i="206"/>
  <c r="AU5" i="206"/>
  <c r="O5" i="206"/>
  <c r="R5" i="206"/>
  <c r="AX5" i="206"/>
  <c r="AP5" i="206"/>
  <c r="V31" i="206"/>
  <c r="O16" i="206"/>
  <c r="AE16" i="206"/>
  <c r="D23" i="206"/>
  <c r="Z23" i="206"/>
  <c r="U57" i="229" s="1"/>
  <c r="U46" i="229" s="1"/>
  <c r="AG23" i="206"/>
  <c r="AB57" i="229" s="1"/>
  <c r="AB46" i="229" s="1"/>
  <c r="AY23" i="206"/>
  <c r="AT57" i="229" s="1"/>
  <c r="AT46" i="229" s="1"/>
  <c r="AF23" i="206"/>
  <c r="AA57" i="229" s="1"/>
  <c r="AA46" i="229" s="1"/>
  <c r="F23" i="206"/>
  <c r="W23" i="206"/>
  <c r="R57" i="229" s="1"/>
  <c r="R46" i="229" s="1"/>
  <c r="AL31" i="206"/>
  <c r="X5" i="206"/>
  <c r="P5" i="206"/>
  <c r="AV5" i="206"/>
  <c r="AY5" i="206"/>
  <c r="S5" i="206"/>
  <c r="J27" i="206"/>
  <c r="E31" i="206"/>
  <c r="AH31" i="206"/>
  <c r="Z5" i="206"/>
  <c r="AT53" i="206"/>
  <c r="AD53" i="206"/>
  <c r="N53" i="206"/>
  <c r="AE12" i="206"/>
  <c r="V5" i="206"/>
  <c r="AL5" i="206"/>
  <c r="AM53" i="206"/>
  <c r="H12" i="206"/>
  <c r="AN12" i="206"/>
  <c r="AH19" i="206"/>
  <c r="AC57" i="228" s="1"/>
  <c r="Q12" i="206"/>
  <c r="L5" i="206"/>
  <c r="AB12" i="206"/>
  <c r="R19" i="206"/>
  <c r="M57" i="228" s="1"/>
  <c r="Z31" i="206"/>
  <c r="L31" i="206"/>
  <c r="AF16" i="206"/>
  <c r="N12" i="206"/>
  <c r="AL16" i="206"/>
  <c r="AM12" i="206"/>
  <c r="K12" i="206"/>
  <c r="M5" i="206"/>
  <c r="AW5" i="206"/>
  <c r="AG12" i="206"/>
  <c r="AI12" i="206"/>
  <c r="I23" i="206"/>
  <c r="D57" i="229" s="1"/>
  <c r="D46" i="229" s="1"/>
  <c r="F12" i="206"/>
  <c r="H31" i="206"/>
  <c r="X31" i="206"/>
  <c r="AT31" i="206"/>
  <c r="D19" i="206"/>
  <c r="AS5" i="206"/>
  <c r="U5" i="206"/>
  <c r="D12" i="206"/>
  <c r="P31" i="206"/>
  <c r="AH12" i="206"/>
  <c r="E12" i="206"/>
  <c r="T19" i="206"/>
  <c r="O57" i="228" s="1"/>
  <c r="AT5" i="206"/>
  <c r="Y5" i="206"/>
  <c r="AY12" i="206"/>
  <c r="X19" i="206"/>
  <c r="S57" i="228" s="1"/>
  <c r="AS19" i="206"/>
  <c r="AN57" i="228" s="1"/>
  <c r="AE19" i="206"/>
  <c r="Z57" i="228" s="1"/>
  <c r="U23" i="206"/>
  <c r="P57" i="229" s="1"/>
  <c r="P46" i="229" s="1"/>
  <c r="AW23" i="206"/>
  <c r="AR57" i="229" s="1"/>
  <c r="AR46" i="229" s="1"/>
  <c r="AR23" i="206"/>
  <c r="AM57" i="229" s="1"/>
  <c r="AM46" i="229" s="1"/>
  <c r="S27" i="206"/>
  <c r="AU27" i="206"/>
  <c r="T27" i="206"/>
  <c r="AW27" i="206"/>
  <c r="W27" i="206"/>
  <c r="AY27" i="206"/>
  <c r="U27" i="206"/>
  <c r="AQ27" i="206"/>
  <c r="AA31" i="206"/>
  <c r="AC31" i="206"/>
  <c r="AE31" i="206"/>
  <c r="Y31" i="206"/>
  <c r="AB31" i="206"/>
  <c r="AR31" i="206"/>
  <c r="S37" i="206"/>
  <c r="N57" i="230" s="1"/>
  <c r="N46" i="230" s="1"/>
  <c r="AN37" i="206"/>
  <c r="AI57" i="230" s="1"/>
  <c r="AI46" i="230" s="1"/>
  <c r="I37" i="206"/>
  <c r="D57" i="230" s="1"/>
  <c r="D46" i="230" s="1"/>
  <c r="AE37" i="206"/>
  <c r="Z57" i="230" s="1"/>
  <c r="Z46" i="230" s="1"/>
  <c r="AZ37" i="206"/>
  <c r="AU57" i="230" s="1"/>
  <c r="AU46" i="230" s="1"/>
  <c r="P37" i="206"/>
  <c r="K57" i="230" s="1"/>
  <c r="K46" i="230" s="1"/>
  <c r="AR37" i="206"/>
  <c r="AM57" i="230" s="1"/>
  <c r="AM46" i="230" s="1"/>
  <c r="J37" i="206"/>
  <c r="E57" i="230" s="1"/>
  <c r="E46" i="230" s="1"/>
  <c r="Z37" i="206"/>
  <c r="U57" i="230" s="1"/>
  <c r="U46" i="230" s="1"/>
  <c r="AP37" i="206"/>
  <c r="AK57" i="230" s="1"/>
  <c r="AK46" i="230" s="1"/>
  <c r="F41" i="206"/>
  <c r="AI41" i="206"/>
  <c r="I41" i="206"/>
  <c r="AL41" i="206"/>
  <c r="K41" i="206"/>
  <c r="AM41" i="206"/>
  <c r="AE41" i="206"/>
  <c r="I45" i="206"/>
  <c r="D57" i="232" s="1"/>
  <c r="D46" i="232" s="1"/>
  <c r="AZ45" i="206"/>
  <c r="AU57" i="232" s="1"/>
  <c r="AU46" i="232" s="1"/>
  <c r="AR45" i="206"/>
  <c r="AM57" i="232" s="1"/>
  <c r="AM46" i="232" s="1"/>
  <c r="K45" i="206"/>
  <c r="F57" i="232" s="1"/>
  <c r="F46" i="232" s="1"/>
  <c r="AA45" i="206"/>
  <c r="V57" i="232" s="1"/>
  <c r="V46" i="232" s="1"/>
  <c r="AQ45" i="206"/>
  <c r="AL57" i="232" s="1"/>
  <c r="AL46" i="232" s="1"/>
  <c r="AW19" i="206"/>
  <c r="AR57" i="228" s="1"/>
  <c r="L19" i="206"/>
  <c r="G57" i="228" s="1"/>
  <c r="AO5" i="206"/>
  <c r="AO60" i="206" s="1"/>
  <c r="H19" i="206"/>
  <c r="C57" i="228" s="1"/>
  <c r="AC19" i="206"/>
  <c r="X57" i="228" s="1"/>
  <c r="AY19" i="206"/>
  <c r="AT57" i="228" s="1"/>
  <c r="Y27" i="206"/>
  <c r="AB27" i="206"/>
  <c r="AC27" i="206"/>
  <c r="AE27" i="206"/>
  <c r="D27" i="206"/>
  <c r="AA27" i="206"/>
  <c r="AV27" i="206"/>
  <c r="D31" i="206"/>
  <c r="AG31" i="206"/>
  <c r="F31" i="206"/>
  <c r="AK31" i="206"/>
  <c r="I31" i="206"/>
  <c r="AY31" i="206"/>
  <c r="AF31" i="206"/>
  <c r="AV31" i="206"/>
  <c r="X37" i="206"/>
  <c r="S57" i="230" s="1"/>
  <c r="S46" i="230" s="1"/>
  <c r="AJ37" i="206"/>
  <c r="AE57" i="230" s="1"/>
  <c r="AE46" i="230" s="1"/>
  <c r="U37" i="206"/>
  <c r="P57" i="230" s="1"/>
  <c r="P46" i="230" s="1"/>
  <c r="AQ37" i="206"/>
  <c r="AL57" i="230" s="1"/>
  <c r="AL46" i="230" s="1"/>
  <c r="AB37" i="206"/>
  <c r="W57" i="230" s="1"/>
  <c r="W46" i="230" s="1"/>
  <c r="AW37" i="206"/>
  <c r="AR57" i="230" s="1"/>
  <c r="AR46" i="230" s="1"/>
  <c r="N37" i="206"/>
  <c r="I57" i="230" s="1"/>
  <c r="I46" i="230" s="1"/>
  <c r="AD37" i="206"/>
  <c r="Y57" i="230" s="1"/>
  <c r="Y46" i="230" s="1"/>
  <c r="AT37" i="206"/>
  <c r="AO57" i="230" s="1"/>
  <c r="AO46" i="230" s="1"/>
  <c r="M41" i="206"/>
  <c r="AO41" i="206"/>
  <c r="AQ41" i="206"/>
  <c r="Q41" i="206"/>
  <c r="AS41" i="206"/>
  <c r="R41" i="206"/>
  <c r="O41" i="206"/>
  <c r="AK41" i="206"/>
  <c r="R45" i="206"/>
  <c r="M57" i="232" s="1"/>
  <c r="M46" i="232" s="1"/>
  <c r="N45" i="206"/>
  <c r="I57" i="232" s="1"/>
  <c r="I46" i="232" s="1"/>
  <c r="AJ45" i="206"/>
  <c r="AE57" i="232" s="1"/>
  <c r="AE46" i="232" s="1"/>
  <c r="AB45" i="206"/>
  <c r="W57" i="232" s="1"/>
  <c r="W46" i="232" s="1"/>
  <c r="N19" i="206"/>
  <c r="I57" i="228" s="1"/>
  <c r="AL12" i="206"/>
  <c r="V12" i="206"/>
  <c r="J16" i="206"/>
  <c r="I16" i="206"/>
  <c r="AW12" i="206"/>
  <c r="AM19" i="206"/>
  <c r="AH57" i="228" s="1"/>
  <c r="AA12" i="206"/>
  <c r="Y12" i="206"/>
  <c r="S12" i="206"/>
  <c r="M19" i="206"/>
  <c r="H57" i="228" s="1"/>
  <c r="AI19" i="206"/>
  <c r="AD57" i="228" s="1"/>
  <c r="AO19" i="206"/>
  <c r="AJ57" i="228" s="1"/>
  <c r="Q23" i="206"/>
  <c r="L57" i="229" s="1"/>
  <c r="L46" i="229" s="1"/>
  <c r="T23" i="206"/>
  <c r="O57" i="229" s="1"/>
  <c r="O46" i="229" s="1"/>
  <c r="AG27" i="206"/>
  <c r="F27" i="206"/>
  <c r="AI27" i="206"/>
  <c r="I27" i="206"/>
  <c r="AM27" i="206"/>
  <c r="K27" i="206"/>
  <c r="AF27" i="206"/>
  <c r="K31" i="206"/>
  <c r="AM31" i="206"/>
  <c r="M31" i="206"/>
  <c r="O31" i="206"/>
  <c r="AQ31" i="206"/>
  <c r="Q31" i="206"/>
  <c r="AS31" i="206"/>
  <c r="AI31" i="206"/>
  <c r="AJ31" i="206"/>
  <c r="AZ31" i="206"/>
  <c r="H37" i="206"/>
  <c r="C57" i="230" s="1"/>
  <c r="C46" i="230" s="1"/>
  <c r="AY37" i="206"/>
  <c r="AT57" i="230" s="1"/>
  <c r="AT46" i="230" s="1"/>
  <c r="T37" i="206"/>
  <c r="O57" i="230" s="1"/>
  <c r="O46" i="230" s="1"/>
  <c r="AO37" i="206"/>
  <c r="AJ57" i="230" s="1"/>
  <c r="AJ46" i="230" s="1"/>
  <c r="AA37" i="206"/>
  <c r="V57" i="230" s="1"/>
  <c r="V46" i="230" s="1"/>
  <c r="AV37" i="206"/>
  <c r="AQ57" i="230" s="1"/>
  <c r="AQ46" i="230" s="1"/>
  <c r="L37" i="206"/>
  <c r="G57" i="230" s="1"/>
  <c r="G46" i="230" s="1"/>
  <c r="AG37" i="206"/>
  <c r="AB57" i="230" s="1"/>
  <c r="AB46" i="230" s="1"/>
  <c r="R37" i="206"/>
  <c r="M57" i="230" s="1"/>
  <c r="M46" i="230" s="1"/>
  <c r="AH37" i="206"/>
  <c r="AC57" i="230" s="1"/>
  <c r="AC46" i="230" s="1"/>
  <c r="AX37" i="206"/>
  <c r="AS57" i="230" s="1"/>
  <c r="AS46" i="230" s="1"/>
  <c r="S41" i="206"/>
  <c r="AW41" i="206"/>
  <c r="V41" i="206"/>
  <c r="AX41" i="206"/>
  <c r="W41" i="206"/>
  <c r="AY41" i="206"/>
  <c r="Y41" i="206"/>
  <c r="U41" i="206"/>
  <c r="AP41" i="206"/>
  <c r="AN45" i="206"/>
  <c r="AI57" i="232" s="1"/>
  <c r="AI46" i="232" s="1"/>
  <c r="AC45" i="206"/>
  <c r="X57" i="232" s="1"/>
  <c r="X46" i="232" s="1"/>
  <c r="D45" i="206"/>
  <c r="AV45" i="206"/>
  <c r="AQ57" i="232" s="1"/>
  <c r="AQ46" i="232" s="1"/>
  <c r="AG45" i="206"/>
  <c r="AB57" i="232" s="1"/>
  <c r="AB46" i="232" s="1"/>
  <c r="S45" i="206"/>
  <c r="N57" i="232" s="1"/>
  <c r="N46" i="232" s="1"/>
  <c r="AI45" i="206"/>
  <c r="AD57" i="232" s="1"/>
  <c r="AD46" i="232" s="1"/>
  <c r="AY45" i="206"/>
  <c r="AT57" i="232" s="1"/>
  <c r="AT46" i="232" s="1"/>
  <c r="T31" i="206"/>
  <c r="AB19" i="206"/>
  <c r="W57" i="228" s="1"/>
  <c r="AT12" i="206"/>
  <c r="R12" i="206"/>
  <c r="AD5" i="206"/>
  <c r="I5" i="206"/>
  <c r="S19" i="206"/>
  <c r="N57" i="228" s="1"/>
  <c r="AN19" i="206"/>
  <c r="AI57" i="228" s="1"/>
  <c r="AU19" i="206"/>
  <c r="AP57" i="228" s="1"/>
  <c r="AN23" i="206"/>
  <c r="AI57" i="229" s="1"/>
  <c r="AI46" i="229" s="1"/>
  <c r="L27" i="206"/>
  <c r="M27" i="206"/>
  <c r="AO27" i="206"/>
  <c r="O27" i="206"/>
  <c r="AR27" i="206"/>
  <c r="Q27" i="206"/>
  <c r="AS27" i="206"/>
  <c r="AK27" i="206"/>
  <c r="AU31" i="206"/>
  <c r="U31" i="206"/>
  <c r="AW31" i="206"/>
  <c r="W31" i="206"/>
  <c r="S31" i="206"/>
  <c r="AO31" i="206"/>
  <c r="AI37" i="206"/>
  <c r="AD57" i="230" s="1"/>
  <c r="AD46" i="230" s="1"/>
  <c r="Y37" i="206"/>
  <c r="T57" i="230" s="1"/>
  <c r="T46" i="230" s="1"/>
  <c r="AU37" i="206"/>
  <c r="AP57" i="230" s="1"/>
  <c r="AP46" i="230" s="1"/>
  <c r="AF37" i="206"/>
  <c r="AA57" i="230" s="1"/>
  <c r="AA46" i="230" s="1"/>
  <c r="Q37" i="206"/>
  <c r="L57" i="230" s="1"/>
  <c r="L46" i="230" s="1"/>
  <c r="E37" i="206"/>
  <c r="V37" i="206"/>
  <c r="Q57" i="230" s="1"/>
  <c r="Q46" i="230" s="1"/>
  <c r="AL37" i="206"/>
  <c r="AG57" i="230" s="1"/>
  <c r="AG46" i="230" s="1"/>
  <c r="AA41" i="206"/>
  <c r="AC41" i="206"/>
  <c r="AG41" i="206"/>
  <c r="D41" i="206"/>
  <c r="Z41" i="206"/>
  <c r="AU41" i="206"/>
  <c r="AX45" i="206"/>
  <c r="AS57" i="232" s="1"/>
  <c r="AS46" i="232" s="1"/>
  <c r="AT45" i="206"/>
  <c r="AO57" i="232" s="1"/>
  <c r="AO46" i="232" s="1"/>
  <c r="AF45" i="206"/>
  <c r="AA57" i="232" s="1"/>
  <c r="AA46" i="232" s="1"/>
  <c r="AL45" i="206"/>
  <c r="AG57" i="232" s="1"/>
  <c r="AG46" i="232" s="1"/>
  <c r="F45" i="206"/>
  <c r="W45" i="206"/>
  <c r="R57" i="232" s="1"/>
  <c r="R46" i="232" s="1"/>
  <c r="AM45" i="206"/>
  <c r="AH57" i="232" s="1"/>
  <c r="AH46" i="232" s="1"/>
  <c r="AZ5" i="206"/>
  <c r="D16" i="206"/>
  <c r="AU53" i="206"/>
  <c r="AN37" i="226"/>
  <c r="AI61" i="230" s="1"/>
  <c r="AI93" i="230" s="1"/>
  <c r="AU41" i="226"/>
  <c r="AY31" i="226"/>
  <c r="J41" i="226"/>
  <c r="H37" i="226"/>
  <c r="C61" i="230" s="1"/>
  <c r="C93" i="230" s="1"/>
  <c r="E5" i="226"/>
  <c r="Z41" i="226"/>
  <c r="AF53" i="226"/>
  <c r="AD31" i="226"/>
  <c r="AP53" i="226"/>
  <c r="AS53" i="226"/>
  <c r="AM53" i="226"/>
  <c r="AB53" i="226"/>
  <c r="AN53" i="226"/>
  <c r="AP49" i="226"/>
  <c r="AK61" i="233" s="1"/>
  <c r="AK93" i="233" s="1"/>
  <c r="Z49" i="226"/>
  <c r="U61" i="233" s="1"/>
  <c r="U93" i="233" s="1"/>
  <c r="J49" i="226"/>
  <c r="E61" i="233" s="1"/>
  <c r="E93" i="233" s="1"/>
  <c r="Y45" i="226"/>
  <c r="T61" i="232" s="1"/>
  <c r="T93" i="232" s="1"/>
  <c r="AQ45" i="226"/>
  <c r="AL61" i="232" s="1"/>
  <c r="AL93" i="232" s="1"/>
  <c r="S41" i="226"/>
  <c r="AI41" i="226"/>
  <c r="AT31" i="226"/>
  <c r="AM5" i="226"/>
  <c r="AR53" i="226"/>
  <c r="W53" i="226"/>
  <c r="U45" i="226"/>
  <c r="P61" i="232" s="1"/>
  <c r="P93" i="232" s="1"/>
  <c r="AY45" i="226"/>
  <c r="AT61" i="232" s="1"/>
  <c r="AT93" i="232" s="1"/>
  <c r="I45" i="226"/>
  <c r="D61" i="232" s="1"/>
  <c r="D93" i="232" s="1"/>
  <c r="AW45" i="226"/>
  <c r="AR61" i="232" s="1"/>
  <c r="AR93" i="232" s="1"/>
  <c r="AA45" i="226"/>
  <c r="V61" i="232" s="1"/>
  <c r="V93" i="232" s="1"/>
  <c r="AP41" i="226"/>
  <c r="T41" i="226"/>
  <c r="AU37" i="226"/>
  <c r="AP61" i="230" s="1"/>
  <c r="AP93" i="230" s="1"/>
  <c r="Z37" i="226"/>
  <c r="U61" i="230" s="1"/>
  <c r="U93" i="230" s="1"/>
  <c r="P41" i="226"/>
  <c r="S23" i="226"/>
  <c r="N61" i="229" s="1"/>
  <c r="N93" i="229" s="1"/>
  <c r="AI23" i="226"/>
  <c r="AD61" i="229" s="1"/>
  <c r="AD93" i="229" s="1"/>
  <c r="AY23" i="226"/>
  <c r="AT61" i="229" s="1"/>
  <c r="AT93" i="229" s="1"/>
  <c r="AT19" i="226"/>
  <c r="AO61" i="228" s="1"/>
  <c r="AO93" i="228" s="1"/>
  <c r="AX5" i="226"/>
  <c r="AH5" i="226"/>
  <c r="R5" i="226"/>
  <c r="L27" i="226"/>
  <c r="AS5" i="226"/>
  <c r="W5" i="226"/>
  <c r="AK12" i="226"/>
  <c r="O12" i="226"/>
  <c r="H53" i="226"/>
  <c r="AM27" i="226"/>
  <c r="L53" i="226"/>
  <c r="Q53" i="226"/>
  <c r="AG53" i="226"/>
  <c r="AX53" i="226"/>
  <c r="O49" i="226"/>
  <c r="J61" i="233" s="1"/>
  <c r="J93" i="233" s="1"/>
  <c r="AC45" i="226"/>
  <c r="X61" i="232" s="1"/>
  <c r="X93" i="232" s="1"/>
  <c r="T45" i="226"/>
  <c r="O61" i="232" s="1"/>
  <c r="O93" i="232" s="1"/>
  <c r="AJ45" i="226"/>
  <c r="AE61" i="232" s="1"/>
  <c r="AE93" i="232" s="1"/>
  <c r="AZ45" i="226"/>
  <c r="AU61" i="232" s="1"/>
  <c r="AU93" i="232" s="1"/>
  <c r="N41" i="226"/>
  <c r="AI31" i="226"/>
  <c r="AB31" i="226"/>
  <c r="X27" i="226"/>
  <c r="AC12" i="226"/>
  <c r="T12" i="226"/>
  <c r="AJ12" i="226"/>
  <c r="AZ12" i="226"/>
  <c r="M5" i="226"/>
  <c r="AV5" i="226"/>
  <c r="AK5" i="226"/>
  <c r="AD41" i="226"/>
  <c r="AE37" i="226"/>
  <c r="Z61" i="230" s="1"/>
  <c r="Z93" i="230" s="1"/>
  <c r="J37" i="226"/>
  <c r="E61" i="230" s="1"/>
  <c r="E93" i="230" s="1"/>
  <c r="AY41" i="226"/>
  <c r="N31" i="226"/>
  <c r="AM31" i="226"/>
  <c r="R19" i="226"/>
  <c r="M61" i="228" s="1"/>
  <c r="M93" i="228" s="1"/>
  <c r="AC5" i="226"/>
  <c r="AZ5" i="226"/>
  <c r="AE27" i="226"/>
  <c r="AU27" i="226"/>
  <c r="U12" i="226"/>
  <c r="U5" i="226"/>
  <c r="R53" i="226"/>
  <c r="Y53" i="226"/>
  <c r="AL49" i="226"/>
  <c r="AG61" i="233" s="1"/>
  <c r="AG93" i="233" s="1"/>
  <c r="AD53" i="226"/>
  <c r="N53" i="226"/>
  <c r="AI53" i="226"/>
  <c r="AO53" i="226"/>
  <c r="T53" i="226"/>
  <c r="AX49" i="226"/>
  <c r="AS61" i="233" s="1"/>
  <c r="AS93" i="233" s="1"/>
  <c r="AH49" i="226"/>
  <c r="AC61" i="233" s="1"/>
  <c r="AC93" i="233" s="1"/>
  <c r="R49" i="226"/>
  <c r="M61" i="233" s="1"/>
  <c r="M93" i="233" s="1"/>
  <c r="AU49" i="226"/>
  <c r="AP61" i="233" s="1"/>
  <c r="AP93" i="233" s="1"/>
  <c r="AK45" i="226"/>
  <c r="AF61" i="232" s="1"/>
  <c r="AF93" i="232" s="1"/>
  <c r="O45" i="226"/>
  <c r="J61" i="232" s="1"/>
  <c r="J93" i="232" s="1"/>
  <c r="AO49" i="226"/>
  <c r="AJ61" i="233" s="1"/>
  <c r="AJ93" i="233" s="1"/>
  <c r="AO45" i="226"/>
  <c r="AJ61" i="232" s="1"/>
  <c r="AJ93" i="232" s="1"/>
  <c r="S45" i="226"/>
  <c r="N61" i="232" s="1"/>
  <c r="N93" i="232" s="1"/>
  <c r="AS45" i="226"/>
  <c r="AN61" i="232" s="1"/>
  <c r="AN93" i="232" s="1"/>
  <c r="W45" i="226"/>
  <c r="R61" i="232" s="1"/>
  <c r="R93" i="232" s="1"/>
  <c r="H45" i="226"/>
  <c r="C61" i="232" s="1"/>
  <c r="C93" i="232" s="1"/>
  <c r="X45" i="226"/>
  <c r="S61" i="232" s="1"/>
  <c r="S93" i="232" s="1"/>
  <c r="AN45" i="226"/>
  <c r="AI61" i="232" s="1"/>
  <c r="AI93" i="232" s="1"/>
  <c r="AL45" i="226"/>
  <c r="AG61" i="232" s="1"/>
  <c r="AG93" i="232" s="1"/>
  <c r="Q45" i="226"/>
  <c r="L61" i="232" s="1"/>
  <c r="L93" i="232" s="1"/>
  <c r="AJ41" i="226"/>
  <c r="O41" i="226"/>
  <c r="AP37" i="226"/>
  <c r="AK61" i="230" s="1"/>
  <c r="AK93" i="230" s="1"/>
  <c r="T37" i="226"/>
  <c r="O61" i="230" s="1"/>
  <c r="O93" i="230" s="1"/>
  <c r="AX41" i="226"/>
  <c r="AB41" i="226"/>
  <c r="E41" i="226"/>
  <c r="U41" i="226"/>
  <c r="AK41" i="226"/>
  <c r="AH37" i="226"/>
  <c r="AC61" i="230" s="1"/>
  <c r="AC93" i="230" s="1"/>
  <c r="L37" i="226"/>
  <c r="G61" i="230" s="1"/>
  <c r="G93" i="230" s="1"/>
  <c r="Q37" i="226"/>
  <c r="L61" i="230" s="1"/>
  <c r="L93" i="230" s="1"/>
  <c r="AG37" i="226"/>
  <c r="AB61" i="230" s="1"/>
  <c r="AB93" i="230" s="1"/>
  <c r="AW37" i="226"/>
  <c r="AR61" i="230" s="1"/>
  <c r="AR93" i="230" s="1"/>
  <c r="AF41" i="226"/>
  <c r="K41" i="226"/>
  <c r="AQ37" i="226"/>
  <c r="AL61" i="230" s="1"/>
  <c r="AL93" i="230" s="1"/>
  <c r="V37" i="226"/>
  <c r="Q61" i="230" s="1"/>
  <c r="Q93" i="230" s="1"/>
  <c r="AR31" i="226"/>
  <c r="F31" i="226"/>
  <c r="AA31" i="226"/>
  <c r="AV31" i="226"/>
  <c r="J31" i="226"/>
  <c r="AE31" i="226"/>
  <c r="AZ31" i="226"/>
  <c r="M31" i="226"/>
  <c r="AC31" i="226"/>
  <c r="AS31" i="226"/>
  <c r="AY27" i="226"/>
  <c r="W27" i="226"/>
  <c r="K27" i="226"/>
  <c r="AF27" i="226"/>
  <c r="M27" i="226"/>
  <c r="AC27" i="226"/>
  <c r="AS27" i="226"/>
  <c r="AR23" i="226"/>
  <c r="AM61" i="229" s="1"/>
  <c r="AM93" i="229" s="1"/>
  <c r="V23" i="226"/>
  <c r="Q61" i="229" s="1"/>
  <c r="Q93" i="229" s="1"/>
  <c r="K23" i="226"/>
  <c r="F61" i="229" s="1"/>
  <c r="F93" i="229" s="1"/>
  <c r="AA23" i="226"/>
  <c r="V61" i="229" s="1"/>
  <c r="V93" i="229" s="1"/>
  <c r="AQ23" i="226"/>
  <c r="AL61" i="229" s="1"/>
  <c r="AL93" i="229" s="1"/>
  <c r="AP5" i="226"/>
  <c r="Z5" i="226"/>
  <c r="J5" i="226"/>
  <c r="AH16" i="226"/>
  <c r="AS12" i="226"/>
  <c r="W12" i="226"/>
  <c r="H12" i="226"/>
  <c r="X12" i="226"/>
  <c r="AN12" i="226"/>
  <c r="D5" i="226"/>
  <c r="T5" i="226"/>
  <c r="AJ5" i="226"/>
  <c r="F16" i="226"/>
  <c r="F12" i="226"/>
  <c r="J16" i="226"/>
  <c r="AE12" i="226"/>
  <c r="J12" i="226"/>
  <c r="AA53" i="226"/>
  <c r="O53" i="226"/>
  <c r="AT49" i="226"/>
  <c r="AO61" i="233" s="1"/>
  <c r="AO93" i="233" s="1"/>
  <c r="AD49" i="226"/>
  <c r="Y61" i="233" s="1"/>
  <c r="Y93" i="233" s="1"/>
  <c r="N49" i="226"/>
  <c r="I61" i="233" s="1"/>
  <c r="I93" i="233" s="1"/>
  <c r="AE45" i="226"/>
  <c r="Z61" i="232" s="1"/>
  <c r="Z93" i="232" s="1"/>
  <c r="J45" i="226"/>
  <c r="E61" i="232" s="1"/>
  <c r="E93" i="232" s="1"/>
  <c r="AI45" i="226"/>
  <c r="AD61" i="232" s="1"/>
  <c r="AD93" i="232" s="1"/>
  <c r="N45" i="226"/>
  <c r="I61" i="232" s="1"/>
  <c r="I93" i="232" s="1"/>
  <c r="AM45" i="226"/>
  <c r="AH61" i="232" s="1"/>
  <c r="AH93" i="232" s="1"/>
  <c r="R45" i="226"/>
  <c r="M61" i="232" s="1"/>
  <c r="M93" i="232" s="1"/>
  <c r="L45" i="226"/>
  <c r="G61" i="232" s="1"/>
  <c r="G93" i="232" s="1"/>
  <c r="AB45" i="226"/>
  <c r="W61" i="232" s="1"/>
  <c r="W93" i="232" s="1"/>
  <c r="AR45" i="226"/>
  <c r="AM61" i="232" s="1"/>
  <c r="AM93" i="232" s="1"/>
  <c r="AG45" i="226"/>
  <c r="AB61" i="232" s="1"/>
  <c r="AB93" i="232" s="1"/>
  <c r="K45" i="226"/>
  <c r="F61" i="232" s="1"/>
  <c r="F93" i="232" s="1"/>
  <c r="AJ37" i="226"/>
  <c r="AE61" i="230" s="1"/>
  <c r="AE93" i="230" s="1"/>
  <c r="O37" i="226"/>
  <c r="J61" i="230" s="1"/>
  <c r="J93" i="230" s="1"/>
  <c r="AR41" i="226"/>
  <c r="W41" i="226"/>
  <c r="I41" i="226"/>
  <c r="Y41" i="226"/>
  <c r="AO41" i="226"/>
  <c r="AX37" i="226"/>
  <c r="AS61" i="230" s="1"/>
  <c r="AS93" i="230" s="1"/>
  <c r="AB37" i="226"/>
  <c r="W61" i="230" s="1"/>
  <c r="W93" i="230" s="1"/>
  <c r="E37" i="226"/>
  <c r="U37" i="226"/>
  <c r="P61" i="230" s="1"/>
  <c r="P93" i="230" s="1"/>
  <c r="AK37" i="226"/>
  <c r="AF61" i="230" s="1"/>
  <c r="AF93" i="230" s="1"/>
  <c r="AV41" i="226"/>
  <c r="AA41" i="226"/>
  <c r="F41" i="226"/>
  <c r="AL37" i="226"/>
  <c r="AG61" i="230" s="1"/>
  <c r="AG93" i="230" s="1"/>
  <c r="P37" i="226"/>
  <c r="K61" i="230" s="1"/>
  <c r="K93" i="230" s="1"/>
  <c r="AH31" i="226"/>
  <c r="K31" i="226"/>
  <c r="AF31" i="226"/>
  <c r="O31" i="226"/>
  <c r="AJ31" i="226"/>
  <c r="Q31" i="226"/>
  <c r="AG31" i="226"/>
  <c r="AW31" i="226"/>
  <c r="AR27" i="226"/>
  <c r="O27" i="226"/>
  <c r="P27" i="226"/>
  <c r="AL27" i="226"/>
  <c r="Q27" i="226"/>
  <c r="AG27" i="226"/>
  <c r="AW27" i="226"/>
  <c r="AL23" i="226"/>
  <c r="AG61" i="229" s="1"/>
  <c r="AG93" i="229" s="1"/>
  <c r="Q23" i="226"/>
  <c r="L61" i="229" s="1"/>
  <c r="L93" i="229" s="1"/>
  <c r="O23" i="226"/>
  <c r="J61" i="229" s="1"/>
  <c r="J93" i="229" s="1"/>
  <c r="AE23" i="226"/>
  <c r="Z61" i="229" s="1"/>
  <c r="Z93" i="229" s="1"/>
  <c r="AU23" i="226"/>
  <c r="AP61" i="229" s="1"/>
  <c r="AP93" i="229" s="1"/>
  <c r="AL5" i="226"/>
  <c r="V5" i="226"/>
  <c r="F5" i="226"/>
  <c r="AT27" i="226"/>
  <c r="D27" i="226"/>
  <c r="AX16" i="226"/>
  <c r="D16" i="226"/>
  <c r="AM12" i="226"/>
  <c r="R12" i="226"/>
  <c r="L12" i="226"/>
  <c r="AB12" i="226"/>
  <c r="AR12" i="226"/>
  <c r="H5" i="226"/>
  <c r="X5" i="226"/>
  <c r="AN5" i="226"/>
  <c r="Z16" i="226"/>
  <c r="AU12" i="226"/>
  <c r="Z12" i="226"/>
  <c r="E12" i="226"/>
  <c r="O5" i="226"/>
  <c r="AL53" i="226"/>
  <c r="V53" i="226"/>
  <c r="F53" i="226"/>
  <c r="AZ53" i="226"/>
  <c r="AE53" i="226"/>
  <c r="I53" i="226"/>
  <c r="AU45" i="226"/>
  <c r="AP61" i="232" s="1"/>
  <c r="AP93" i="232" s="1"/>
  <c r="Z45" i="226"/>
  <c r="U61" i="232" s="1"/>
  <c r="U93" i="232" s="1"/>
  <c r="E45" i="226"/>
  <c r="I49" i="226"/>
  <c r="D61" i="233" s="1"/>
  <c r="D93" i="233" s="1"/>
  <c r="AD45" i="226"/>
  <c r="Y61" i="232" s="1"/>
  <c r="Y93" i="232" s="1"/>
  <c r="AH45" i="226"/>
  <c r="AC61" i="232" s="1"/>
  <c r="AC93" i="232" s="1"/>
  <c r="M45" i="226"/>
  <c r="H61" i="232" s="1"/>
  <c r="H93" i="232" s="1"/>
  <c r="P45" i="226"/>
  <c r="K61" i="232" s="1"/>
  <c r="K93" i="232" s="1"/>
  <c r="AF45" i="226"/>
  <c r="AA61" i="232" s="1"/>
  <c r="AA93" i="232" s="1"/>
  <c r="AV45" i="226"/>
  <c r="AQ61" i="232" s="1"/>
  <c r="AQ93" i="232" s="1"/>
  <c r="F45" i="226"/>
  <c r="D41" i="226"/>
  <c r="AZ37" i="226"/>
  <c r="AU61" i="230" s="1"/>
  <c r="AU93" i="230" s="1"/>
  <c r="AM41" i="226"/>
  <c r="R41" i="226"/>
  <c r="M41" i="226"/>
  <c r="AC41" i="226"/>
  <c r="AS41" i="226"/>
  <c r="AR37" i="226"/>
  <c r="AM61" i="230" s="1"/>
  <c r="AM93" i="230" s="1"/>
  <c r="W37" i="226"/>
  <c r="R61" i="230" s="1"/>
  <c r="R93" i="230" s="1"/>
  <c r="I37" i="226"/>
  <c r="D61" i="230" s="1"/>
  <c r="D93" i="230" s="1"/>
  <c r="Y37" i="226"/>
  <c r="T61" i="230" s="1"/>
  <c r="T93" i="230" s="1"/>
  <c r="AO37" i="226"/>
  <c r="AJ61" i="230" s="1"/>
  <c r="AJ93" i="230" s="1"/>
  <c r="AQ41" i="226"/>
  <c r="V41" i="226"/>
  <c r="AF37" i="226"/>
  <c r="AA61" i="230" s="1"/>
  <c r="AA93" i="230" s="1"/>
  <c r="K37" i="226"/>
  <c r="F61" i="230" s="1"/>
  <c r="F93" i="230" s="1"/>
  <c r="W31" i="226"/>
  <c r="P31" i="226"/>
  <c r="AL31" i="226"/>
  <c r="T31" i="226"/>
  <c r="AP31" i="226"/>
  <c r="E31" i="226"/>
  <c r="U31" i="226"/>
  <c r="AK31" i="226"/>
  <c r="AJ27" i="226"/>
  <c r="H27" i="226"/>
  <c r="V27" i="226"/>
  <c r="AQ27" i="226"/>
  <c r="E27" i="226"/>
  <c r="U27" i="226"/>
  <c r="AK27" i="226"/>
  <c r="AG23" i="226"/>
  <c r="AB61" i="229" s="1"/>
  <c r="AB93" i="229" s="1"/>
  <c r="L23" i="226"/>
  <c r="G61" i="229" s="1"/>
  <c r="G93" i="229" s="1"/>
  <c r="AH12" i="226"/>
  <c r="M12" i="226"/>
  <c r="P12" i="226"/>
  <c r="AF12" i="226"/>
  <c r="AV12" i="226"/>
  <c r="L5" i="226"/>
  <c r="AB5" i="226"/>
  <c r="AR5" i="226"/>
  <c r="AN27" i="226"/>
  <c r="AH27" i="226"/>
  <c r="J27" i="226"/>
  <c r="S27" i="226"/>
  <c r="D19" i="226"/>
  <c r="AP16" i="226"/>
  <c r="AP12" i="226"/>
  <c r="AE5" i="226"/>
  <c r="AW53" i="226"/>
  <c r="AH53" i="226"/>
  <c r="AU53" i="226"/>
  <c r="D53" i="226"/>
  <c r="V49" i="226"/>
  <c r="Q61" i="233" s="1"/>
  <c r="Q93" i="233" s="1"/>
  <c r="F49" i="226"/>
  <c r="AE49" i="226"/>
  <c r="Z61" i="233" s="1"/>
  <c r="Z93" i="233" s="1"/>
  <c r="AP45" i="226"/>
  <c r="AK61" i="232" s="1"/>
  <c r="AK93" i="232" s="1"/>
  <c r="Y49" i="226"/>
  <c r="T61" i="233" s="1"/>
  <c r="T93" i="233" s="1"/>
  <c r="AT45" i="226"/>
  <c r="AO61" i="232" s="1"/>
  <c r="AO93" i="232" s="1"/>
  <c r="AX45" i="226"/>
  <c r="AS61" i="232" s="1"/>
  <c r="AS93" i="232" s="1"/>
  <c r="D45" i="226"/>
  <c r="V45" i="226"/>
  <c r="Q61" i="232" s="1"/>
  <c r="Q93" i="232" s="1"/>
  <c r="D37" i="226"/>
  <c r="AH41" i="226"/>
  <c r="L41" i="226"/>
  <c r="Q41" i="226"/>
  <c r="AG41" i="226"/>
  <c r="AW41" i="226"/>
  <c r="AM37" i="226"/>
  <c r="AH61" i="230" s="1"/>
  <c r="AH93" i="230" s="1"/>
  <c r="R37" i="226"/>
  <c r="M61" i="230" s="1"/>
  <c r="M93" i="230" s="1"/>
  <c r="M37" i="226"/>
  <c r="H61" i="230" s="1"/>
  <c r="H93" i="230" s="1"/>
  <c r="AC37" i="226"/>
  <c r="X61" i="230" s="1"/>
  <c r="X93" i="230" s="1"/>
  <c r="AS37" i="226"/>
  <c r="AN61" i="230" s="1"/>
  <c r="AN93" i="230" s="1"/>
  <c r="AL41" i="226"/>
  <c r="AV37" i="226"/>
  <c r="AQ61" i="230" s="1"/>
  <c r="AQ93" i="230" s="1"/>
  <c r="AA37" i="226"/>
  <c r="V61" i="230" s="1"/>
  <c r="V93" i="230" s="1"/>
  <c r="F37" i="226"/>
  <c r="R31" i="226"/>
  <c r="L31" i="226"/>
  <c r="V31" i="226"/>
  <c r="AQ31" i="226"/>
  <c r="D31" i="226"/>
  <c r="Z31" i="226"/>
  <c r="AU31" i="226"/>
  <c r="I31" i="226"/>
  <c r="Y31" i="226"/>
  <c r="AO31" i="226"/>
  <c r="AD27" i="226"/>
  <c r="F27" i="226"/>
  <c r="AA27" i="226"/>
  <c r="AV27" i="226"/>
  <c r="I27" i="226"/>
  <c r="Y27" i="226"/>
  <c r="AO27" i="226"/>
  <c r="AW23" i="226"/>
  <c r="AR61" i="229" s="1"/>
  <c r="AR93" i="229" s="1"/>
  <c r="AB23" i="226"/>
  <c r="W61" i="229" s="1"/>
  <c r="W93" i="229" s="1"/>
  <c r="F23" i="226"/>
  <c r="W23" i="226"/>
  <c r="R61" i="229" s="1"/>
  <c r="R93" i="229" s="1"/>
  <c r="AM23" i="226"/>
  <c r="AH61" i="229" s="1"/>
  <c r="AH93" i="229" s="1"/>
  <c r="AT5" i="226"/>
  <c r="AD5" i="226"/>
  <c r="N5" i="226"/>
  <c r="R16" i="226"/>
  <c r="AX12" i="226"/>
  <c r="D12" i="226"/>
  <c r="P5" i="226"/>
  <c r="AF5" i="226"/>
  <c r="AU5" i="226"/>
  <c r="D31" i="199"/>
  <c r="N58" i="199"/>
  <c r="I58" i="199"/>
  <c r="C58" i="199"/>
  <c r="P54" i="199"/>
  <c r="P44" i="199"/>
  <c r="P39" i="199"/>
  <c r="P29" i="199"/>
  <c r="P18" i="199"/>
  <c r="D12" i="199"/>
  <c r="H49" i="199"/>
  <c r="L41" i="199"/>
  <c r="L31" i="199"/>
  <c r="K58" i="199"/>
  <c r="D5" i="199"/>
  <c r="P52" i="199"/>
  <c r="P43" i="199"/>
  <c r="P38" i="199"/>
  <c r="P33" i="199"/>
  <c r="P28" i="199"/>
  <c r="P22" i="199"/>
  <c r="D16" i="199"/>
  <c r="P11" i="199"/>
  <c r="P7" i="199"/>
  <c r="H53" i="199"/>
  <c r="H23" i="199"/>
  <c r="H12" i="199"/>
  <c r="L49" i="199"/>
  <c r="L45" i="199"/>
  <c r="L19" i="199"/>
  <c r="O58" i="199"/>
  <c r="J58" i="199"/>
  <c r="E58" i="199"/>
  <c r="D49" i="199"/>
  <c r="D19" i="199"/>
  <c r="P51" i="199"/>
  <c r="P47" i="199"/>
  <c r="H41" i="199"/>
  <c r="P36" i="199"/>
  <c r="H31" i="199"/>
  <c r="P26" i="199"/>
  <c r="P21" i="199"/>
  <c r="P15" i="199"/>
  <c r="P10" i="199"/>
  <c r="L5" i="199"/>
  <c r="L37" i="199"/>
  <c r="L27" i="199"/>
  <c r="L16" i="199"/>
  <c r="M58" i="199"/>
  <c r="G58" i="199"/>
  <c r="P48" i="199"/>
  <c r="P34" i="199"/>
  <c r="P24" i="199"/>
  <c r="P8" i="199"/>
  <c r="H45" i="199"/>
  <c r="H19" i="199"/>
  <c r="F58" i="199"/>
  <c r="P42" i="199"/>
  <c r="P32" i="199"/>
  <c r="D27" i="199"/>
  <c r="D45" i="199"/>
  <c r="P50" i="199"/>
  <c r="P20" i="199"/>
  <c r="D23" i="199"/>
  <c r="P13" i="199"/>
  <c r="D37" i="199"/>
  <c r="D53" i="199"/>
  <c r="P17" i="199"/>
  <c r="AG60" i="206" l="1"/>
  <c r="AO91" i="233"/>
  <c r="BK91" i="233"/>
  <c r="BK61" i="226"/>
  <c r="BF61" i="227" s="1"/>
  <c r="BF93" i="227" s="1"/>
  <c r="BI58" i="226"/>
  <c r="BI62" i="226" s="1"/>
  <c r="BM61" i="226"/>
  <c r="BH61" i="227" s="1"/>
  <c r="BH93" i="227" s="1"/>
  <c r="AH91" i="232"/>
  <c r="AA91" i="232"/>
  <c r="L91" i="230"/>
  <c r="AD91" i="230"/>
  <c r="AB91" i="232"/>
  <c r="AI91" i="232"/>
  <c r="M91" i="230"/>
  <c r="V91" i="230"/>
  <c r="C91" i="230"/>
  <c r="M91" i="232"/>
  <c r="AR91" i="230"/>
  <c r="AE91" i="230"/>
  <c r="V91" i="232"/>
  <c r="D91" i="232"/>
  <c r="AK91" i="230"/>
  <c r="K91" i="230"/>
  <c r="AI91" i="230"/>
  <c r="AM91" i="229"/>
  <c r="AT91" i="229"/>
  <c r="AJ91" i="229"/>
  <c r="AG91" i="233"/>
  <c r="AG51" i="233"/>
  <c r="G51" i="233"/>
  <c r="G91" i="233"/>
  <c r="AM51" i="233"/>
  <c r="AM91" i="233"/>
  <c r="AF91" i="233"/>
  <c r="AF51" i="233"/>
  <c r="AE91" i="229"/>
  <c r="Q91" i="232"/>
  <c r="R91" i="230"/>
  <c r="AG91" i="229"/>
  <c r="Z91" i="233"/>
  <c r="Z51" i="233"/>
  <c r="O51" i="233"/>
  <c r="O91" i="233"/>
  <c r="H91" i="232"/>
  <c r="J91" i="230"/>
  <c r="P91" i="233"/>
  <c r="P51" i="233"/>
  <c r="AJ91" i="232"/>
  <c r="E91" i="232"/>
  <c r="AU91" i="229"/>
  <c r="BB61" i="206"/>
  <c r="AW57" i="227" s="1"/>
  <c r="AW46" i="227" s="1"/>
  <c r="AW57" i="232"/>
  <c r="AW46" i="232" s="1"/>
  <c r="BF91" i="232"/>
  <c r="BC91" i="232"/>
  <c r="BE91" i="230"/>
  <c r="BG91" i="230"/>
  <c r="BK91" i="232"/>
  <c r="X51" i="233"/>
  <c r="AA51" i="233"/>
  <c r="AB51" i="233"/>
  <c r="BE51" i="233"/>
  <c r="AO51" i="233"/>
  <c r="BC51" i="233"/>
  <c r="AV91" i="229"/>
  <c r="AL51" i="233"/>
  <c r="BH51" i="233"/>
  <c r="AZ91" i="233"/>
  <c r="AZ51" i="233"/>
  <c r="R91" i="232"/>
  <c r="AO91" i="232"/>
  <c r="AG91" i="230"/>
  <c r="AA91" i="230"/>
  <c r="AT91" i="232"/>
  <c r="AQ91" i="232"/>
  <c r="AB91" i="230"/>
  <c r="AJ91" i="230"/>
  <c r="W91" i="232"/>
  <c r="AO91" i="230"/>
  <c r="W91" i="230"/>
  <c r="S91" i="230"/>
  <c r="F91" i="232"/>
  <c r="U91" i="230"/>
  <c r="AU91" i="230"/>
  <c r="N91" i="230"/>
  <c r="AR91" i="229"/>
  <c r="D91" i="229"/>
  <c r="R91" i="229"/>
  <c r="AB91" i="229"/>
  <c r="AF91" i="229"/>
  <c r="Y91" i="232"/>
  <c r="U51" i="233"/>
  <c r="U91" i="233"/>
  <c r="R51" i="233"/>
  <c r="R91" i="233"/>
  <c r="AF91" i="232"/>
  <c r="AF91" i="230"/>
  <c r="E91" i="229"/>
  <c r="AO91" i="229"/>
  <c r="AK91" i="233"/>
  <c r="AK51" i="233"/>
  <c r="AH91" i="233"/>
  <c r="AH51" i="233"/>
  <c r="AP91" i="233"/>
  <c r="AP51" i="233"/>
  <c r="AC51" i="233"/>
  <c r="AC91" i="233"/>
  <c r="AN91" i="232"/>
  <c r="P91" i="232"/>
  <c r="G91" i="232"/>
  <c r="AN91" i="229"/>
  <c r="AY91" i="232"/>
  <c r="BG91" i="233"/>
  <c r="BG51" i="233"/>
  <c r="BK91" i="230"/>
  <c r="BA91" i="232"/>
  <c r="BE91" i="232"/>
  <c r="BB91" i="233"/>
  <c r="BB51" i="233"/>
  <c r="BC61" i="206"/>
  <c r="AX57" i="229"/>
  <c r="AX46" i="229" s="1"/>
  <c r="AY91" i="229" s="1"/>
  <c r="AA91" i="233"/>
  <c r="AZ91" i="232"/>
  <c r="AQ51" i="233"/>
  <c r="L51" i="233"/>
  <c r="AH91" i="229"/>
  <c r="AX91" i="230"/>
  <c r="AL91" i="233"/>
  <c r="AR51" i="233"/>
  <c r="AC91" i="232"/>
  <c r="BH91" i="233"/>
  <c r="AR91" i="232"/>
  <c r="AS91" i="232"/>
  <c r="Q91" i="230"/>
  <c r="AP91" i="230"/>
  <c r="AD91" i="232"/>
  <c r="AS91" i="230"/>
  <c r="G91" i="230"/>
  <c r="O91" i="230"/>
  <c r="O91" i="229"/>
  <c r="AE91" i="232"/>
  <c r="Y91" i="230"/>
  <c r="AL91" i="230"/>
  <c r="AM91" i="232"/>
  <c r="E91" i="230"/>
  <c r="Z91" i="230"/>
  <c r="P91" i="229"/>
  <c r="U91" i="229"/>
  <c r="W91" i="229"/>
  <c r="N91" i="229"/>
  <c r="F51" i="233"/>
  <c r="F91" i="233"/>
  <c r="AS91" i="233"/>
  <c r="AS51" i="233"/>
  <c r="E51" i="233"/>
  <c r="E91" i="233"/>
  <c r="J51" i="233"/>
  <c r="J91" i="233"/>
  <c r="N91" i="233"/>
  <c r="N51" i="233"/>
  <c r="K91" i="232"/>
  <c r="F91" i="229"/>
  <c r="V91" i="229"/>
  <c r="AP91" i="229"/>
  <c r="S91" i="233"/>
  <c r="S51" i="233"/>
  <c r="M51" i="233"/>
  <c r="M91" i="233"/>
  <c r="D91" i="233"/>
  <c r="D51" i="233"/>
  <c r="T91" i="232"/>
  <c r="H91" i="233"/>
  <c r="H51" i="233"/>
  <c r="O91" i="232"/>
  <c r="F91" i="230"/>
  <c r="AH91" i="230"/>
  <c r="AL91" i="229"/>
  <c r="K91" i="229"/>
  <c r="X91" i="229"/>
  <c r="BD61" i="206"/>
  <c r="AV91" i="232"/>
  <c r="BN61" i="226"/>
  <c r="BI61" i="227" s="1"/>
  <c r="BI93" i="227" s="1"/>
  <c r="BL61" i="226"/>
  <c r="BG61" i="227" s="1"/>
  <c r="BG93" i="227" s="1"/>
  <c r="BG61" i="230"/>
  <c r="BG93" i="230" s="1"/>
  <c r="BP61" i="206"/>
  <c r="BK57" i="227" s="1"/>
  <c r="BK46" i="227" s="1"/>
  <c r="BA91" i="230"/>
  <c r="BF91" i="233"/>
  <c r="BF51" i="233"/>
  <c r="BA51" i="233"/>
  <c r="BA91" i="233"/>
  <c r="BB91" i="232"/>
  <c r="AY91" i="233"/>
  <c r="AY51" i="233"/>
  <c r="AW91" i="230"/>
  <c r="G91" i="229"/>
  <c r="BH91" i="232"/>
  <c r="BH91" i="230"/>
  <c r="AY91" i="230"/>
  <c r="AT51" i="233"/>
  <c r="C51" i="233"/>
  <c r="AX51" i="233"/>
  <c r="I91" i="233"/>
  <c r="AQ91" i="233"/>
  <c r="L91" i="232"/>
  <c r="BF91" i="230"/>
  <c r="AK91" i="229"/>
  <c r="AJ51" i="233"/>
  <c r="S91" i="232"/>
  <c r="Y91" i="229"/>
  <c r="Q91" i="233"/>
  <c r="AG91" i="232"/>
  <c r="T91" i="230"/>
  <c r="AI91" i="229"/>
  <c r="N91" i="232"/>
  <c r="X91" i="232"/>
  <c r="AC91" i="230"/>
  <c r="AQ91" i="230"/>
  <c r="AT91" i="230"/>
  <c r="L91" i="229"/>
  <c r="I91" i="232"/>
  <c r="I91" i="230"/>
  <c r="P91" i="230"/>
  <c r="AL91" i="232"/>
  <c r="AU91" i="232"/>
  <c r="AM91" i="230"/>
  <c r="D91" i="230"/>
  <c r="AA91" i="229"/>
  <c r="S91" i="229"/>
  <c r="T91" i="229"/>
  <c r="AD91" i="229"/>
  <c r="W51" i="233"/>
  <c r="W91" i="233"/>
  <c r="AD91" i="233"/>
  <c r="AD51" i="233"/>
  <c r="AN91" i="233"/>
  <c r="AN51" i="233"/>
  <c r="Q91" i="229"/>
  <c r="Z91" i="232"/>
  <c r="X91" i="230"/>
  <c r="I91" i="229"/>
  <c r="K91" i="233"/>
  <c r="K51" i="233"/>
  <c r="AI91" i="233"/>
  <c r="AI51" i="233"/>
  <c r="AK91" i="232"/>
  <c r="AU51" i="233"/>
  <c r="AU91" i="233"/>
  <c r="Y51" i="233"/>
  <c r="Y91" i="233"/>
  <c r="U91" i="232"/>
  <c r="H91" i="230"/>
  <c r="Z91" i="229"/>
  <c r="AS91" i="229"/>
  <c r="AZ91" i="230"/>
  <c r="BB61" i="226"/>
  <c r="AW61" i="227" s="1"/>
  <c r="AW93" i="227" s="1"/>
  <c r="AW61" i="228"/>
  <c r="AW93" i="228" s="1"/>
  <c r="BH61" i="226"/>
  <c r="BC61" i="227" s="1"/>
  <c r="BC93" i="227" s="1"/>
  <c r="BD91" i="232"/>
  <c r="BD51" i="233"/>
  <c r="BD91" i="233"/>
  <c r="BK58" i="206"/>
  <c r="BF57" i="90" s="1"/>
  <c r="BF46" i="90" s="1"/>
  <c r="BI60" i="206"/>
  <c r="AV51" i="233"/>
  <c r="AV91" i="233"/>
  <c r="BG58" i="206"/>
  <c r="BG62" i="206" s="1"/>
  <c r="BB57" i="230"/>
  <c r="BB46" i="230" s="1"/>
  <c r="BD91" i="230"/>
  <c r="BJ91" i="233"/>
  <c r="BJ51" i="233"/>
  <c r="AZ91" i="229"/>
  <c r="AT91" i="233"/>
  <c r="AE51" i="233"/>
  <c r="BI91" i="230"/>
  <c r="BI51" i="233"/>
  <c r="M91" i="229"/>
  <c r="I51" i="233"/>
  <c r="V51" i="233"/>
  <c r="T51" i="233"/>
  <c r="J91" i="232"/>
  <c r="BG91" i="232"/>
  <c r="BC91" i="233"/>
  <c r="AW51" i="233"/>
  <c r="AW91" i="233"/>
  <c r="AC91" i="229"/>
  <c r="AJ91" i="233"/>
  <c r="AN91" i="230"/>
  <c r="BK51" i="233"/>
  <c r="AV91" i="230"/>
  <c r="AP91" i="232"/>
  <c r="BA61" i="206"/>
  <c r="AV57" i="227" s="1"/>
  <c r="AV46" i="227" s="1"/>
  <c r="BF61" i="206"/>
  <c r="BA57" i="227" s="1"/>
  <c r="BA46" i="227" s="1"/>
  <c r="BJ61" i="206"/>
  <c r="BE57" i="227" s="1"/>
  <c r="BE46" i="227" s="1"/>
  <c r="BI61" i="206"/>
  <c r="BD57" i="227" s="1"/>
  <c r="BD46" i="227" s="1"/>
  <c r="BN61" i="206"/>
  <c r="BI57" i="227" s="1"/>
  <c r="BI46" i="227" s="1"/>
  <c r="BO61" i="206"/>
  <c r="BJ57" i="227" s="1"/>
  <c r="BJ46" i="227" s="1"/>
  <c r="BJ60" i="206"/>
  <c r="BH61" i="206"/>
  <c r="BC57" i="227" s="1"/>
  <c r="BC46" i="227" s="1"/>
  <c r="BK61" i="206"/>
  <c r="BF57" i="227" s="1"/>
  <c r="BF46" i="227" s="1"/>
  <c r="BL58" i="206"/>
  <c r="BG57" i="90" s="1"/>
  <c r="BG46" i="90" s="1"/>
  <c r="BL61" i="206"/>
  <c r="BG46" i="228" s="1"/>
  <c r="BK60" i="206"/>
  <c r="BF58" i="206"/>
  <c r="BF62" i="206" s="1"/>
  <c r="BM61" i="206"/>
  <c r="BH57" i="227" s="1"/>
  <c r="BH46" i="227" s="1"/>
  <c r="BK62" i="206"/>
  <c r="BH46" i="228"/>
  <c r="BA46" i="228"/>
  <c r="BE46" i="228"/>
  <c r="BD46" i="228"/>
  <c r="BI46" i="228"/>
  <c r="BJ46" i="228"/>
  <c r="AW46" i="228"/>
  <c r="BC46" i="228"/>
  <c r="BF46" i="228"/>
  <c r="AX57" i="227"/>
  <c r="AX46" i="227" s="1"/>
  <c r="AX46" i="228"/>
  <c r="BO60" i="206"/>
  <c r="BP60" i="206"/>
  <c r="BH60" i="206"/>
  <c r="BG60" i="206"/>
  <c r="BH58" i="206"/>
  <c r="AY46" i="228"/>
  <c r="AY57" i="227"/>
  <c r="AY46" i="227" s="1"/>
  <c r="AZ46" i="228"/>
  <c r="AZ57" i="227"/>
  <c r="AZ46" i="227" s="1"/>
  <c r="AV46" i="228"/>
  <c r="BK46" i="228"/>
  <c r="BJ58" i="206"/>
  <c r="BG61" i="206"/>
  <c r="BM58" i="206"/>
  <c r="BE60" i="206"/>
  <c r="BO58" i="206"/>
  <c r="BL60" i="206"/>
  <c r="BC58" i="206"/>
  <c r="AX57" i="90" s="1"/>
  <c r="AX46" i="90" s="1"/>
  <c r="BF60" i="206"/>
  <c r="BP58" i="206"/>
  <c r="BI58" i="206"/>
  <c r="BN58" i="206"/>
  <c r="BI61" i="226"/>
  <c r="BD61" i="227" s="1"/>
  <c r="BD93" i="227" s="1"/>
  <c r="BG61" i="226"/>
  <c r="BB61" i="227" s="1"/>
  <c r="BB93" i="227" s="1"/>
  <c r="BO58" i="226"/>
  <c r="BO62" i="226" s="1"/>
  <c r="BF61" i="226"/>
  <c r="BA61" i="227" s="1"/>
  <c r="BA93" i="227" s="1"/>
  <c r="BM58" i="226"/>
  <c r="BH61" i="90" s="1"/>
  <c r="BH93" i="90" s="1"/>
  <c r="BC61" i="226"/>
  <c r="AX61" i="227" s="1"/>
  <c r="AX93" i="227" s="1"/>
  <c r="BD61" i="226"/>
  <c r="AY61" i="227" s="1"/>
  <c r="AY93" i="227" s="1"/>
  <c r="BA61" i="226"/>
  <c r="AV61" i="227" s="1"/>
  <c r="AV93" i="227" s="1"/>
  <c r="BG58" i="226"/>
  <c r="BG62" i="226" s="1"/>
  <c r="BE61" i="226"/>
  <c r="AZ61" i="227" s="1"/>
  <c r="AZ93" i="227" s="1"/>
  <c r="BJ60" i="226"/>
  <c r="BK60" i="226"/>
  <c r="BL60" i="226"/>
  <c r="BI60" i="226"/>
  <c r="BO61" i="226"/>
  <c r="BJ61" i="227" s="1"/>
  <c r="BJ93" i="227" s="1"/>
  <c r="BF61" i="90"/>
  <c r="BF93" i="90" s="1"/>
  <c r="BB58" i="226"/>
  <c r="AW61" i="90" s="1"/>
  <c r="AW93" i="90" s="1"/>
  <c r="BC58" i="226"/>
  <c r="AX61" i="90" s="1"/>
  <c r="AX93" i="90" s="1"/>
  <c r="BA58" i="226"/>
  <c r="BA62" i="226" s="1"/>
  <c r="BJ61" i="226"/>
  <c r="BE61" i="227" s="1"/>
  <c r="BE93" i="227" s="1"/>
  <c r="BP58" i="226"/>
  <c r="BP62" i="226" s="1"/>
  <c r="BN60" i="226"/>
  <c r="BO60" i="226"/>
  <c r="BP60" i="226"/>
  <c r="BM60" i="226"/>
  <c r="AI60" i="226"/>
  <c r="BB60" i="226"/>
  <c r="BC60" i="226"/>
  <c r="BD60" i="226"/>
  <c r="BA60" i="226"/>
  <c r="BJ58" i="226"/>
  <c r="BN58" i="226"/>
  <c r="BD58" i="226"/>
  <c r="BF60" i="226"/>
  <c r="BG60" i="226"/>
  <c r="BH60" i="226"/>
  <c r="BE60" i="226"/>
  <c r="BP61" i="226"/>
  <c r="BK61" i="227" s="1"/>
  <c r="BK93" i="227" s="1"/>
  <c r="BH58" i="226"/>
  <c r="BL58" i="226"/>
  <c r="BE58" i="226"/>
  <c r="BF58" i="226"/>
  <c r="P58" i="206"/>
  <c r="BA58" i="206"/>
  <c r="BB60" i="206"/>
  <c r="BC60" i="206"/>
  <c r="BA60" i="206"/>
  <c r="BB58" i="206"/>
  <c r="BE58" i="206"/>
  <c r="BD60" i="206"/>
  <c r="BD58" i="206"/>
  <c r="AR60" i="206"/>
  <c r="S60" i="226"/>
  <c r="E60" i="226"/>
  <c r="I60" i="226"/>
  <c r="AZ60" i="206"/>
  <c r="AO60" i="226"/>
  <c r="F60" i="206"/>
  <c r="K60" i="226"/>
  <c r="AB60" i="206"/>
  <c r="M60" i="206"/>
  <c r="L60" i="206"/>
  <c r="X60" i="206"/>
  <c r="AM60" i="206"/>
  <c r="D58" i="206"/>
  <c r="D62" i="206" s="1"/>
  <c r="T60" i="206"/>
  <c r="U60" i="206"/>
  <c r="P60" i="206"/>
  <c r="AK60" i="206"/>
  <c r="D27" i="4"/>
  <c r="W60" i="206"/>
  <c r="AP60" i="206"/>
  <c r="AS60" i="206"/>
  <c r="AD60" i="206"/>
  <c r="AQ60" i="226"/>
  <c r="P23" i="199"/>
  <c r="Z60" i="206"/>
  <c r="AH60" i="206"/>
  <c r="AX60" i="206"/>
  <c r="D23" i="4"/>
  <c r="AC60" i="206"/>
  <c r="AW60" i="226"/>
  <c r="AY60" i="226"/>
  <c r="AU60" i="206"/>
  <c r="D45" i="4"/>
  <c r="K60" i="206"/>
  <c r="N60" i="206"/>
  <c r="H60" i="206"/>
  <c r="P41" i="199"/>
  <c r="AD61" i="206"/>
  <c r="AV60" i="206"/>
  <c r="D37" i="4"/>
  <c r="P27" i="199"/>
  <c r="D12" i="4"/>
  <c r="E42" i="4"/>
  <c r="E41" i="4" s="1"/>
  <c r="D41" i="4"/>
  <c r="H58" i="4"/>
  <c r="F58" i="4"/>
  <c r="E53" i="4"/>
  <c r="D31" i="4"/>
  <c r="D53" i="4"/>
  <c r="P37" i="199"/>
  <c r="E37" i="4"/>
  <c r="C62" i="230" s="1"/>
  <c r="L51" i="230" s="1"/>
  <c r="E31" i="4"/>
  <c r="E27" i="4"/>
  <c r="E23" i="4"/>
  <c r="C62" i="229" s="1"/>
  <c r="AJ51" i="229" s="1"/>
  <c r="E19" i="4"/>
  <c r="P45" i="199"/>
  <c r="E45" i="4"/>
  <c r="C62" i="232" s="1"/>
  <c r="V51" i="232" s="1"/>
  <c r="E16" i="4"/>
  <c r="E12" i="4"/>
  <c r="E5" i="4"/>
  <c r="D5" i="4"/>
  <c r="AJ61" i="206"/>
  <c r="J60" i="206"/>
  <c r="P49" i="199"/>
  <c r="P53" i="199"/>
  <c r="P61" i="206"/>
  <c r="D60" i="206"/>
  <c r="R58" i="206"/>
  <c r="Q58" i="226"/>
  <c r="L61" i="90" s="1"/>
  <c r="Q60" i="206"/>
  <c r="AE60" i="206"/>
  <c r="O60" i="206"/>
  <c r="T61" i="226"/>
  <c r="O61" i="227" s="1"/>
  <c r="O93" i="227" s="1"/>
  <c r="E61" i="206"/>
  <c r="O61" i="206"/>
  <c r="I60" i="206"/>
  <c r="K61" i="206"/>
  <c r="AY60" i="206"/>
  <c r="O58" i="206"/>
  <c r="AF60" i="206"/>
  <c r="AI60" i="206"/>
  <c r="AN60" i="206"/>
  <c r="AL60" i="206"/>
  <c r="R60" i="206"/>
  <c r="S60" i="206"/>
  <c r="E60" i="206"/>
  <c r="AY58" i="206"/>
  <c r="AT57" i="90" s="1"/>
  <c r="AT46" i="90" s="1"/>
  <c r="AN61" i="206"/>
  <c r="AB58" i="206"/>
  <c r="V61" i="206"/>
  <c r="AI61" i="206"/>
  <c r="S61" i="206"/>
  <c r="N61" i="206"/>
  <c r="AH58" i="206"/>
  <c r="AI58" i="206"/>
  <c r="AP58" i="206"/>
  <c r="AK57" i="90" s="1"/>
  <c r="AP61" i="206"/>
  <c r="I61" i="206"/>
  <c r="AW60" i="206"/>
  <c r="J61" i="206"/>
  <c r="H58" i="206"/>
  <c r="V58" i="206"/>
  <c r="AQ61" i="206"/>
  <c r="AH61" i="206"/>
  <c r="X61" i="206"/>
  <c r="D61" i="206"/>
  <c r="AC58" i="206"/>
  <c r="L58" i="206"/>
  <c r="AA58" i="206"/>
  <c r="X58" i="206"/>
  <c r="V60" i="206"/>
  <c r="N58" i="206"/>
  <c r="AY61" i="206"/>
  <c r="W58" i="206"/>
  <c r="AV58" i="206"/>
  <c r="AQ57" i="90" s="1"/>
  <c r="AQ46" i="90" s="1"/>
  <c r="AT61" i="206"/>
  <c r="AR61" i="206"/>
  <c r="AE58" i="206"/>
  <c r="AN58" i="206"/>
  <c r="AX61" i="206"/>
  <c r="T58" i="206"/>
  <c r="F61" i="206"/>
  <c r="AR58" i="206"/>
  <c r="AM57" i="90" s="1"/>
  <c r="AS58" i="206"/>
  <c r="AN57" i="90" s="1"/>
  <c r="E58" i="206"/>
  <c r="E62" i="206" s="1"/>
  <c r="AM58" i="206"/>
  <c r="AF58" i="206"/>
  <c r="Z58" i="206"/>
  <c r="S58" i="206"/>
  <c r="AU61" i="206"/>
  <c r="AQ58" i="206"/>
  <c r="AL57" i="90" s="1"/>
  <c r="AG58" i="206"/>
  <c r="AM61" i="206"/>
  <c r="AJ58" i="206"/>
  <c r="F58" i="206"/>
  <c r="F62" i="206" s="1"/>
  <c r="AA60" i="206"/>
  <c r="AT58" i="206"/>
  <c r="AO57" i="90" s="1"/>
  <c r="AO46" i="90" s="1"/>
  <c r="AC61" i="206"/>
  <c r="AL58" i="206"/>
  <c r="M58" i="206"/>
  <c r="R61" i="206"/>
  <c r="AK61" i="206"/>
  <c r="AV61" i="206"/>
  <c r="H61" i="206"/>
  <c r="AZ61" i="206"/>
  <c r="AA61" i="206"/>
  <c r="W61" i="206"/>
  <c r="AE61" i="206"/>
  <c r="Y60" i="206"/>
  <c r="K58" i="206"/>
  <c r="AZ58" i="206"/>
  <c r="AU57" i="90" s="1"/>
  <c r="AU46" i="90" s="1"/>
  <c r="AU58" i="206"/>
  <c r="AP57" i="90" s="1"/>
  <c r="AP46" i="90" s="1"/>
  <c r="Z61" i="206"/>
  <c r="AK58" i="206"/>
  <c r="AB61" i="206"/>
  <c r="Q61" i="206"/>
  <c r="M61" i="206"/>
  <c r="AW61" i="206"/>
  <c r="U61" i="206"/>
  <c r="J58" i="206"/>
  <c r="Q58" i="206"/>
  <c r="AW58" i="206"/>
  <c r="AR57" i="90" s="1"/>
  <c r="AR46" i="90" s="1"/>
  <c r="AO61" i="206"/>
  <c r="AO58" i="206"/>
  <c r="Y61" i="206"/>
  <c r="AL61" i="206"/>
  <c r="T61" i="206"/>
  <c r="AG61" i="206"/>
  <c r="AF61" i="206"/>
  <c r="AS61" i="206"/>
  <c r="AT60" i="206"/>
  <c r="AX58" i="206"/>
  <c r="AS57" i="90" s="1"/>
  <c r="AS46" i="90" s="1"/>
  <c r="AD58" i="206"/>
  <c r="I58" i="206"/>
  <c r="Y58" i="206"/>
  <c r="L61" i="206"/>
  <c r="U58" i="206"/>
  <c r="N61" i="226"/>
  <c r="I61" i="227" s="1"/>
  <c r="I93" i="227" s="1"/>
  <c r="AK61" i="226"/>
  <c r="AF61" i="227" s="1"/>
  <c r="AF93" i="227" s="1"/>
  <c r="AY58" i="226"/>
  <c r="AT61" i="90" s="1"/>
  <c r="AT93" i="90" s="1"/>
  <c r="AK60" i="226"/>
  <c r="H61" i="226"/>
  <c r="C61" i="227" s="1"/>
  <c r="C93" i="227" s="1"/>
  <c r="AV61" i="226"/>
  <c r="AQ61" i="227" s="1"/>
  <c r="AQ93" i="227" s="1"/>
  <c r="AT61" i="226"/>
  <c r="AO61" i="227" s="1"/>
  <c r="AO93" i="227" s="1"/>
  <c r="I58" i="226"/>
  <c r="D58" i="226"/>
  <c r="D62" i="226" s="1"/>
  <c r="Z61" i="226"/>
  <c r="U61" i="227" s="1"/>
  <c r="U93" i="227" s="1"/>
  <c r="U60" i="226"/>
  <c r="J61" i="226"/>
  <c r="E61" i="227" s="1"/>
  <c r="E93" i="227" s="1"/>
  <c r="X61" i="226"/>
  <c r="S61" i="227" s="1"/>
  <c r="S93" i="227" s="1"/>
  <c r="AI61" i="226"/>
  <c r="AD61" i="227" s="1"/>
  <c r="AD93" i="227" s="1"/>
  <c r="R60" i="226"/>
  <c r="AO61" i="226"/>
  <c r="AJ61" i="227" s="1"/>
  <c r="AJ93" i="227" s="1"/>
  <c r="R61" i="226"/>
  <c r="M61" i="227" s="1"/>
  <c r="M93" i="227" s="1"/>
  <c r="AN61" i="226"/>
  <c r="AI61" i="227" s="1"/>
  <c r="AI93" i="227" s="1"/>
  <c r="AC60" i="226"/>
  <c r="AW61" i="226"/>
  <c r="AR61" i="227" s="1"/>
  <c r="AR93" i="227" s="1"/>
  <c r="Y61" i="226"/>
  <c r="T61" i="227" s="1"/>
  <c r="T93" i="227" s="1"/>
  <c r="L61" i="226"/>
  <c r="G61" i="227" s="1"/>
  <c r="G93" i="227" s="1"/>
  <c r="AZ60" i="226"/>
  <c r="AM61" i="226"/>
  <c r="AH61" i="227" s="1"/>
  <c r="AH93" i="227" s="1"/>
  <c r="AD61" i="226"/>
  <c r="Y61" i="227" s="1"/>
  <c r="Y93" i="227" s="1"/>
  <c r="W61" i="226"/>
  <c r="R61" i="227" s="1"/>
  <c r="R93" i="227" s="1"/>
  <c r="AU61" i="226"/>
  <c r="AP61" i="227" s="1"/>
  <c r="AP93" i="227" s="1"/>
  <c r="AX58" i="226"/>
  <c r="AS61" i="90" s="1"/>
  <c r="AS93" i="90" s="1"/>
  <c r="S61" i="226"/>
  <c r="N61" i="227" s="1"/>
  <c r="N93" i="227" s="1"/>
  <c r="U58" i="226"/>
  <c r="AP61" i="226"/>
  <c r="AK61" i="227" s="1"/>
  <c r="AK93" i="227" s="1"/>
  <c r="AS60" i="226"/>
  <c r="AI58" i="226"/>
  <c r="AK58" i="226"/>
  <c r="AH61" i="226"/>
  <c r="AC61" i="227" s="1"/>
  <c r="AC93" i="227" s="1"/>
  <c r="AL61" i="226"/>
  <c r="AG61" i="227" s="1"/>
  <c r="AG93" i="227" s="1"/>
  <c r="AB61" i="226"/>
  <c r="W61" i="227" s="1"/>
  <c r="W93" i="227" s="1"/>
  <c r="Y58" i="226"/>
  <c r="AS61" i="226"/>
  <c r="AN61" i="227" s="1"/>
  <c r="AN93" i="227" s="1"/>
  <c r="AX61" i="226"/>
  <c r="AS61" i="227" s="1"/>
  <c r="AS93" i="227" s="1"/>
  <c r="AE61" i="226"/>
  <c r="Z61" i="227" s="1"/>
  <c r="Z93" i="227" s="1"/>
  <c r="M60" i="226"/>
  <c r="AY61" i="226"/>
  <c r="AT61" i="227" s="1"/>
  <c r="AT93" i="227" s="1"/>
  <c r="E61" i="226"/>
  <c r="AJ61" i="226"/>
  <c r="AE61" i="227" s="1"/>
  <c r="AE93" i="227" s="1"/>
  <c r="O61" i="226"/>
  <c r="J61" i="227" s="1"/>
  <c r="J93" i="227" s="1"/>
  <c r="P61" i="226"/>
  <c r="K61" i="227" s="1"/>
  <c r="K93" i="227" s="1"/>
  <c r="AC61" i="226"/>
  <c r="X61" i="227" s="1"/>
  <c r="X93" i="227" s="1"/>
  <c r="AV58" i="226"/>
  <c r="AQ61" i="90" s="1"/>
  <c r="AQ93" i="90" s="1"/>
  <c r="AH58" i="226"/>
  <c r="AM58" i="226"/>
  <c r="V61" i="226"/>
  <c r="Q61" i="227" s="1"/>
  <c r="Q93" i="227" s="1"/>
  <c r="M61" i="226"/>
  <c r="H61" i="227" s="1"/>
  <c r="H93" i="227" s="1"/>
  <c r="E58" i="226"/>
  <c r="E62" i="226" s="1"/>
  <c r="W58" i="226"/>
  <c r="AR61" i="226"/>
  <c r="AM61" i="227" s="1"/>
  <c r="AM93" i="227" s="1"/>
  <c r="AZ61" i="226"/>
  <c r="AU61" i="227" s="1"/>
  <c r="AU93" i="227" s="1"/>
  <c r="F61" i="226"/>
  <c r="AF61" i="226"/>
  <c r="AA61" i="227" s="1"/>
  <c r="AA93" i="227" s="1"/>
  <c r="P60" i="226"/>
  <c r="P58" i="226"/>
  <c r="AU58" i="226"/>
  <c r="AP61" i="90" s="1"/>
  <c r="AP93" i="90" s="1"/>
  <c r="AU60" i="226"/>
  <c r="AE58" i="226"/>
  <c r="AE60" i="226"/>
  <c r="R58" i="226"/>
  <c r="AD58" i="226"/>
  <c r="AD60" i="226"/>
  <c r="AO58" i="226"/>
  <c r="L60" i="226"/>
  <c r="L58" i="226"/>
  <c r="AX60" i="226"/>
  <c r="O58" i="226"/>
  <c r="O60" i="226"/>
  <c r="H60" i="226"/>
  <c r="H58" i="226"/>
  <c r="D60" i="226"/>
  <c r="J60" i="226"/>
  <c r="J58" i="226"/>
  <c r="AQ61" i="226"/>
  <c r="AL61" i="227" s="1"/>
  <c r="AL93" i="227" s="1"/>
  <c r="AQ58" i="226"/>
  <c r="AL61" i="90" s="1"/>
  <c r="AL93" i="90" s="1"/>
  <c r="W60" i="226"/>
  <c r="AZ58" i="226"/>
  <c r="AU61" i="90" s="1"/>
  <c r="AU93" i="90" s="1"/>
  <c r="S58" i="226"/>
  <c r="I61" i="226"/>
  <c r="D61" i="227" s="1"/>
  <c r="D93" i="227" s="1"/>
  <c r="AV60" i="226"/>
  <c r="U61" i="226"/>
  <c r="P61" i="227" s="1"/>
  <c r="P93" i="227" s="1"/>
  <c r="AF60" i="226"/>
  <c r="AF58" i="226"/>
  <c r="AT58" i="226"/>
  <c r="AO61" i="90" s="1"/>
  <c r="AO93" i="90" s="1"/>
  <c r="AT60" i="226"/>
  <c r="AH60" i="226"/>
  <c r="AG61" i="226"/>
  <c r="AB61" i="227" s="1"/>
  <c r="AB93" i="227" s="1"/>
  <c r="F60" i="226"/>
  <c r="F58" i="226"/>
  <c r="F62" i="226" s="1"/>
  <c r="AJ60" i="226"/>
  <c r="AJ58" i="226"/>
  <c r="Z60" i="226"/>
  <c r="Z58" i="226"/>
  <c r="AA61" i="226"/>
  <c r="V61" i="227" s="1"/>
  <c r="V93" i="227" s="1"/>
  <c r="AW58" i="226"/>
  <c r="AR61" i="90" s="1"/>
  <c r="AR93" i="90" s="1"/>
  <c r="AG58" i="226"/>
  <c r="M58" i="226"/>
  <c r="AM60" i="226"/>
  <c r="D61" i="226"/>
  <c r="AR60" i="226"/>
  <c r="AR58" i="226"/>
  <c r="AM61" i="90" s="1"/>
  <c r="AM93" i="90" s="1"/>
  <c r="AN60" i="226"/>
  <c r="AN58" i="226"/>
  <c r="V60" i="226"/>
  <c r="V58" i="226"/>
  <c r="T60" i="226"/>
  <c r="T58" i="226"/>
  <c r="AP58" i="226"/>
  <c r="AK61" i="90" s="1"/>
  <c r="AK93" i="90" s="1"/>
  <c r="AP60" i="226"/>
  <c r="K61" i="226"/>
  <c r="F61" i="227" s="1"/>
  <c r="F93" i="227" s="1"/>
  <c r="AS58" i="226"/>
  <c r="AN61" i="90" s="1"/>
  <c r="AN93" i="90" s="1"/>
  <c r="AC58" i="226"/>
  <c r="AA58" i="226"/>
  <c r="N58" i="226"/>
  <c r="N60" i="226"/>
  <c r="AB60" i="226"/>
  <c r="AB58" i="226"/>
  <c r="X60" i="226"/>
  <c r="X58" i="226"/>
  <c r="AL60" i="226"/>
  <c r="AL58" i="226"/>
  <c r="Q61" i="226"/>
  <c r="L61" i="227" s="1"/>
  <c r="L93" i="227" s="1"/>
  <c r="K58" i="226"/>
  <c r="L58" i="199"/>
  <c r="H58" i="199"/>
  <c r="P16" i="199"/>
  <c r="D58" i="199"/>
  <c r="P19" i="199"/>
  <c r="P31" i="199"/>
  <c r="P12" i="199"/>
  <c r="BB57" i="90" l="1"/>
  <c r="BB46" i="90" s="1"/>
  <c r="BB91" i="90" s="1"/>
  <c r="BA57" i="90"/>
  <c r="BA46" i="90" s="1"/>
  <c r="BJ61" i="90"/>
  <c r="BJ93" i="90" s="1"/>
  <c r="AA51" i="230"/>
  <c r="BD61" i="90"/>
  <c r="BD93" i="90" s="1"/>
  <c r="AO51" i="230"/>
  <c r="BL62" i="206"/>
  <c r="C51" i="230"/>
  <c r="AK51" i="230"/>
  <c r="T51" i="229"/>
  <c r="AI51" i="229"/>
  <c r="V51" i="229"/>
  <c r="BB62" i="226"/>
  <c r="BG91" i="90"/>
  <c r="AY51" i="229"/>
  <c r="Z51" i="229"/>
  <c r="AA51" i="229"/>
  <c r="AQ51" i="230"/>
  <c r="F51" i="230"/>
  <c r="Z51" i="230"/>
  <c r="AO51" i="229"/>
  <c r="AB51" i="229"/>
  <c r="AJ51" i="230"/>
  <c r="BE51" i="230"/>
  <c r="BK61" i="90"/>
  <c r="BK93" i="90" s="1"/>
  <c r="G51" i="230"/>
  <c r="N51" i="230"/>
  <c r="AV51" i="229"/>
  <c r="R51" i="230"/>
  <c r="AI51" i="230"/>
  <c r="AR51" i="230"/>
  <c r="I51" i="229"/>
  <c r="AE51" i="229"/>
  <c r="BB61" i="90"/>
  <c r="BB93" i="90" s="1"/>
  <c r="AZ51" i="229"/>
  <c r="BD51" i="230"/>
  <c r="I51" i="230"/>
  <c r="X51" i="229"/>
  <c r="N51" i="229"/>
  <c r="O51" i="229"/>
  <c r="AX51" i="230"/>
  <c r="AN51" i="229"/>
  <c r="AF51" i="230"/>
  <c r="D51" i="229"/>
  <c r="AD51" i="232"/>
  <c r="P51" i="232"/>
  <c r="BC51" i="232"/>
  <c r="AW91" i="232"/>
  <c r="AW51" i="232"/>
  <c r="E51" i="232"/>
  <c r="H51" i="232"/>
  <c r="AB51" i="232"/>
  <c r="AH51" i="232"/>
  <c r="AV51" i="230"/>
  <c r="AS51" i="229"/>
  <c r="H51" i="230"/>
  <c r="X51" i="230"/>
  <c r="S51" i="229"/>
  <c r="P51" i="230"/>
  <c r="AC51" i="230"/>
  <c r="N51" i="232"/>
  <c r="AY51" i="230"/>
  <c r="BH51" i="232"/>
  <c r="AW51" i="230"/>
  <c r="AV51" i="232"/>
  <c r="AL51" i="229"/>
  <c r="K51" i="232"/>
  <c r="U51" i="229"/>
  <c r="AM51" i="232"/>
  <c r="Y51" i="230"/>
  <c r="Q51" i="230"/>
  <c r="AX51" i="232"/>
  <c r="BA51" i="232"/>
  <c r="Y51" i="232"/>
  <c r="U51" i="230"/>
  <c r="S51" i="230"/>
  <c r="AQ51" i="232"/>
  <c r="AO51" i="232"/>
  <c r="BK51" i="232"/>
  <c r="AT51" i="229"/>
  <c r="M51" i="230"/>
  <c r="S51" i="232"/>
  <c r="AP51" i="232"/>
  <c r="L51" i="232"/>
  <c r="AR51" i="232"/>
  <c r="AC51" i="232"/>
  <c r="C51" i="232"/>
  <c r="BJ51" i="232"/>
  <c r="BG51" i="232"/>
  <c r="J51" i="232"/>
  <c r="AZ51" i="232"/>
  <c r="BI51" i="232"/>
  <c r="C62" i="228"/>
  <c r="AV51" i="228" s="1"/>
  <c r="C62" i="227"/>
  <c r="BJ51" i="227" s="1"/>
  <c r="AN51" i="230"/>
  <c r="BJ51" i="230"/>
  <c r="BI51" i="230"/>
  <c r="BF51" i="230"/>
  <c r="BM62" i="226"/>
  <c r="BG57" i="227"/>
  <c r="BG46" i="227" s="1"/>
  <c r="BG91" i="227" s="1"/>
  <c r="BB51" i="230"/>
  <c r="BB91" i="230"/>
  <c r="BD51" i="232"/>
  <c r="AK51" i="232"/>
  <c r="Q51" i="229"/>
  <c r="AD51" i="229"/>
  <c r="D51" i="230"/>
  <c r="AU51" i="232"/>
  <c r="I51" i="232"/>
  <c r="AT51" i="230"/>
  <c r="T51" i="230"/>
  <c r="BB51" i="232"/>
  <c r="K51" i="229"/>
  <c r="T51" i="232"/>
  <c r="AP51" i="229"/>
  <c r="F51" i="229"/>
  <c r="P51" i="229"/>
  <c r="O51" i="230"/>
  <c r="AS51" i="230"/>
  <c r="AS51" i="232"/>
  <c r="AX91" i="232"/>
  <c r="AX51" i="229"/>
  <c r="AX91" i="229"/>
  <c r="BK51" i="230"/>
  <c r="AN51" i="232"/>
  <c r="E51" i="229"/>
  <c r="AF51" i="232"/>
  <c r="AF51" i="229"/>
  <c r="AR51" i="229"/>
  <c r="AU51" i="230"/>
  <c r="W51" i="232"/>
  <c r="AB51" i="230"/>
  <c r="AT51" i="232"/>
  <c r="BC91" i="230"/>
  <c r="AJ51" i="232"/>
  <c r="J51" i="230"/>
  <c r="AG51" i="229"/>
  <c r="K51" i="230"/>
  <c r="D51" i="232"/>
  <c r="AE51" i="230"/>
  <c r="M51" i="232"/>
  <c r="V51" i="230"/>
  <c r="AD51" i="230"/>
  <c r="AA51" i="232"/>
  <c r="Z51" i="232"/>
  <c r="BJ51" i="229"/>
  <c r="Y51" i="229"/>
  <c r="AK51" i="229"/>
  <c r="AW51" i="229"/>
  <c r="BB51" i="229"/>
  <c r="J51" i="229"/>
  <c r="BC51" i="229"/>
  <c r="AC51" i="229"/>
  <c r="BK51" i="229"/>
  <c r="AH51" i="229"/>
  <c r="M51" i="229"/>
  <c r="BD51" i="229"/>
  <c r="AQ51" i="229"/>
  <c r="BA51" i="229"/>
  <c r="BG51" i="229"/>
  <c r="BE51" i="229"/>
  <c r="H51" i="229"/>
  <c r="BF51" i="229"/>
  <c r="C51" i="229"/>
  <c r="BH51" i="229"/>
  <c r="BI51" i="229"/>
  <c r="BC62" i="206"/>
  <c r="AZ51" i="230"/>
  <c r="U51" i="232"/>
  <c r="AM51" i="230"/>
  <c r="AL51" i="232"/>
  <c r="L51" i="229"/>
  <c r="X51" i="232"/>
  <c r="AG51" i="232"/>
  <c r="BH51" i="230"/>
  <c r="G51" i="229"/>
  <c r="BA51" i="230"/>
  <c r="AH51" i="230"/>
  <c r="O51" i="232"/>
  <c r="W51" i="229"/>
  <c r="E51" i="230"/>
  <c r="AL51" i="230"/>
  <c r="AE51" i="232"/>
  <c r="AP51" i="230"/>
  <c r="BE51" i="232"/>
  <c r="AY51" i="232"/>
  <c r="G51" i="232"/>
  <c r="R51" i="229"/>
  <c r="F51" i="232"/>
  <c r="W51" i="230"/>
  <c r="AG51" i="230"/>
  <c r="R51" i="232"/>
  <c r="BG51" i="230"/>
  <c r="BC51" i="230"/>
  <c r="BF51" i="232"/>
  <c r="AU51" i="229"/>
  <c r="Q51" i="232"/>
  <c r="AM51" i="229"/>
  <c r="AI51" i="232"/>
  <c r="W46" i="228"/>
  <c r="W57" i="227"/>
  <c r="W46" i="227" s="1"/>
  <c r="AR46" i="228"/>
  <c r="AR57" i="227"/>
  <c r="AR46" i="227" s="1"/>
  <c r="AF46" i="228"/>
  <c r="AF57" i="227"/>
  <c r="AF46" i="227" s="1"/>
  <c r="AA57" i="227"/>
  <c r="AA46" i="227" s="1"/>
  <c r="AA46" i="228"/>
  <c r="U46" i="228"/>
  <c r="U57" i="227"/>
  <c r="U46" i="227" s="1"/>
  <c r="AU46" i="228"/>
  <c r="AV91" i="228" s="1"/>
  <c r="AU57" i="227"/>
  <c r="AU46" i="227" s="1"/>
  <c r="M46" i="228"/>
  <c r="M57" i="227"/>
  <c r="M46" i="227" s="1"/>
  <c r="AH57" i="227"/>
  <c r="AH46" i="227" s="1"/>
  <c r="AH46" i="228"/>
  <c r="G46" i="228"/>
  <c r="G57" i="227"/>
  <c r="G46" i="227" s="1"/>
  <c r="AB46" i="228"/>
  <c r="AB57" i="227"/>
  <c r="AB46" i="227" s="1"/>
  <c r="L46" i="228"/>
  <c r="L57" i="227"/>
  <c r="L46" i="227" s="1"/>
  <c r="Z46" i="228"/>
  <c r="Z57" i="227"/>
  <c r="Z46" i="227" s="1"/>
  <c r="C46" i="228"/>
  <c r="C57" i="227"/>
  <c r="C46" i="227" s="1"/>
  <c r="AS46" i="228"/>
  <c r="AS57" i="227"/>
  <c r="AS46" i="227" s="1"/>
  <c r="AO46" i="228"/>
  <c r="AO57" i="227"/>
  <c r="AO46" i="227" s="1"/>
  <c r="AC46" i="228"/>
  <c r="AC57" i="227"/>
  <c r="AC46" i="227" s="1"/>
  <c r="E46" i="228"/>
  <c r="E57" i="227"/>
  <c r="E46" i="227" s="1"/>
  <c r="N46" i="228"/>
  <c r="N57" i="227"/>
  <c r="N46" i="227" s="1"/>
  <c r="AI46" i="228"/>
  <c r="AI57" i="227"/>
  <c r="AI46" i="227" s="1"/>
  <c r="BN62" i="206"/>
  <c r="BI57" i="90"/>
  <c r="BI46" i="90" s="1"/>
  <c r="BM62" i="206"/>
  <c r="BH57" i="90"/>
  <c r="BH46" i="90" s="1"/>
  <c r="BH91" i="90" s="1"/>
  <c r="AY91" i="228"/>
  <c r="BJ91" i="227"/>
  <c r="BD91" i="227"/>
  <c r="BA91" i="227"/>
  <c r="BH91" i="227"/>
  <c r="P46" i="228"/>
  <c r="P57" i="227"/>
  <c r="P46" i="227" s="1"/>
  <c r="R57" i="227"/>
  <c r="R46" i="227" s="1"/>
  <c r="R46" i="228"/>
  <c r="AQ57" i="227"/>
  <c r="AQ46" i="227" s="1"/>
  <c r="AQ46" i="228"/>
  <c r="AL57" i="227"/>
  <c r="AL46" i="227" s="1"/>
  <c r="AL46" i="228"/>
  <c r="AD46" i="228"/>
  <c r="AD57" i="227"/>
  <c r="AD46" i="227" s="1"/>
  <c r="J46" i="228"/>
  <c r="J57" i="227"/>
  <c r="J46" i="227" s="1"/>
  <c r="BD57" i="90"/>
  <c r="BD46" i="90" s="1"/>
  <c r="BI62" i="206"/>
  <c r="BB57" i="227"/>
  <c r="BB46" i="227" s="1"/>
  <c r="BB46" i="228"/>
  <c r="BE57" i="90"/>
  <c r="BE46" i="90" s="1"/>
  <c r="BJ62" i="206"/>
  <c r="AZ91" i="227"/>
  <c r="BH62" i="206"/>
  <c r="BC57" i="90"/>
  <c r="BC46" i="90" s="1"/>
  <c r="BC91" i="228"/>
  <c r="BJ91" i="228"/>
  <c r="BD91" i="228"/>
  <c r="BA91" i="228"/>
  <c r="BH91" i="228"/>
  <c r="O46" i="228"/>
  <c r="O57" i="227"/>
  <c r="O46" i="227" s="1"/>
  <c r="AN46" i="228"/>
  <c r="AN57" i="227"/>
  <c r="AN46" i="227" s="1"/>
  <c r="V57" i="227"/>
  <c r="V46" i="227" s="1"/>
  <c r="V46" i="228"/>
  <c r="X46" i="228"/>
  <c r="X57" i="227"/>
  <c r="X46" i="227" s="1"/>
  <c r="AP46" i="228"/>
  <c r="AP57" i="227"/>
  <c r="AP46" i="227" s="1"/>
  <c r="D46" i="228"/>
  <c r="D57" i="227"/>
  <c r="D46" i="227" s="1"/>
  <c r="Q46" i="228"/>
  <c r="Q57" i="227"/>
  <c r="Q46" i="227" s="1"/>
  <c r="K57" i="227"/>
  <c r="K46" i="227" s="1"/>
  <c r="K46" i="228"/>
  <c r="AE46" i="228"/>
  <c r="AE57" i="227"/>
  <c r="AE46" i="227" s="1"/>
  <c r="Y46" i="228"/>
  <c r="Y57" i="227"/>
  <c r="Y46" i="227" s="1"/>
  <c r="BP62" i="206"/>
  <c r="BK57" i="90"/>
  <c r="BK46" i="90" s="1"/>
  <c r="BO62" i="206"/>
  <c r="BJ57" i="90"/>
  <c r="BJ46" i="90" s="1"/>
  <c r="BK91" i="227"/>
  <c r="AZ91" i="228"/>
  <c r="AX51" i="228"/>
  <c r="AX91" i="228"/>
  <c r="BG91" i="228"/>
  <c r="BF91" i="227"/>
  <c r="AW91" i="227"/>
  <c r="BI91" i="227"/>
  <c r="BE91" i="227"/>
  <c r="AJ46" i="228"/>
  <c r="AJ57" i="227"/>
  <c r="AJ46" i="227" s="1"/>
  <c r="AG46" i="228"/>
  <c r="AG57" i="227"/>
  <c r="AG46" i="227" s="1"/>
  <c r="T46" i="228"/>
  <c r="T57" i="227"/>
  <c r="T46" i="227" s="1"/>
  <c r="H46" i="228"/>
  <c r="H57" i="227"/>
  <c r="H46" i="227" s="1"/>
  <c r="AM46" i="228"/>
  <c r="AM57" i="227"/>
  <c r="AM46" i="227" s="1"/>
  <c r="AT46" i="228"/>
  <c r="AT57" i="227"/>
  <c r="AT46" i="227" s="1"/>
  <c r="S46" i="228"/>
  <c r="S57" i="227"/>
  <c r="S46" i="227" s="1"/>
  <c r="AK46" i="228"/>
  <c r="AK57" i="227"/>
  <c r="AK46" i="227" s="1"/>
  <c r="I46" i="228"/>
  <c r="I57" i="227"/>
  <c r="I46" i="227" s="1"/>
  <c r="F57" i="227"/>
  <c r="F46" i="227" s="1"/>
  <c r="F46" i="228"/>
  <c r="BK91" i="228"/>
  <c r="AV91" i="227"/>
  <c r="AY91" i="227"/>
  <c r="AX91" i="227"/>
  <c r="BF91" i="228"/>
  <c r="BF51" i="228"/>
  <c r="AW91" i="228"/>
  <c r="BI91" i="228"/>
  <c r="BI51" i="228"/>
  <c r="BE91" i="228"/>
  <c r="BC62" i="226"/>
  <c r="AV61" i="90"/>
  <c r="AV93" i="90" s="1"/>
  <c r="BC61" i="90"/>
  <c r="BC93" i="90" s="1"/>
  <c r="BH62" i="226"/>
  <c r="BJ62" i="226"/>
  <c r="BE61" i="90"/>
  <c r="BE93" i="90" s="1"/>
  <c r="BA61" i="90"/>
  <c r="BA93" i="90" s="1"/>
  <c r="BF62" i="226"/>
  <c r="BE62" i="226"/>
  <c r="AZ61" i="90"/>
  <c r="AZ93" i="90" s="1"/>
  <c r="AY61" i="90"/>
  <c r="AY93" i="90" s="1"/>
  <c r="BD62" i="226"/>
  <c r="BL62" i="226"/>
  <c r="BG61" i="90"/>
  <c r="BG93" i="90" s="1"/>
  <c r="BI61" i="90"/>
  <c r="BI93" i="90" s="1"/>
  <c r="BN62" i="226"/>
  <c r="AQ91" i="90"/>
  <c r="AR91" i="90"/>
  <c r="AU91" i="90"/>
  <c r="AT91" i="90"/>
  <c r="BD62" i="206"/>
  <c r="AY57" i="90"/>
  <c r="AY46" i="90" s="1"/>
  <c r="AY91" i="90" s="1"/>
  <c r="BE62" i="206"/>
  <c r="AZ57" i="90"/>
  <c r="AZ46" i="90" s="1"/>
  <c r="AS91" i="90"/>
  <c r="AP91" i="90"/>
  <c r="BB62" i="206"/>
  <c r="AW57" i="90"/>
  <c r="AW46" i="90" s="1"/>
  <c r="BA62" i="206"/>
  <c r="AV57" i="90"/>
  <c r="AV46" i="90" s="1"/>
  <c r="AV91" i="90" s="1"/>
  <c r="Q62" i="226"/>
  <c r="E58" i="4"/>
  <c r="D58" i="4"/>
  <c r="T62" i="226"/>
  <c r="O61" i="90"/>
  <c r="AA62" i="226"/>
  <c r="V61" i="90"/>
  <c r="V93" i="90" s="1"/>
  <c r="AT62" i="226"/>
  <c r="AC62" i="226"/>
  <c r="X61" i="90"/>
  <c r="X93" i="90" s="1"/>
  <c r="AR62" i="226"/>
  <c r="Z62" i="226"/>
  <c r="U61" i="90"/>
  <c r="U93" i="90" s="1"/>
  <c r="AL62" i="226"/>
  <c r="AG61" i="90"/>
  <c r="AG93" i="90" s="1"/>
  <c r="AB62" i="226"/>
  <c r="W61" i="90"/>
  <c r="W93" i="90" s="1"/>
  <c r="AS62" i="226"/>
  <c r="AP62" i="226"/>
  <c r="AG62" i="226"/>
  <c r="AB61" i="90"/>
  <c r="AB93" i="90" s="1"/>
  <c r="S62" i="226"/>
  <c r="N61" i="90"/>
  <c r="R62" i="226"/>
  <c r="M61" i="90"/>
  <c r="AU62" i="226"/>
  <c r="AK62" i="226"/>
  <c r="AF61" i="90"/>
  <c r="AF93" i="90" s="1"/>
  <c r="U62" i="226"/>
  <c r="P61" i="90"/>
  <c r="P93" i="90" s="1"/>
  <c r="AY62" i="226"/>
  <c r="AN62" i="226"/>
  <c r="AI61" i="90"/>
  <c r="AI93" i="90" s="1"/>
  <c r="AW62" i="226"/>
  <c r="AJ62" i="226"/>
  <c r="AE61" i="90"/>
  <c r="AE93" i="90" s="1"/>
  <c r="AZ62" i="226"/>
  <c r="J62" i="226"/>
  <c r="E61" i="90"/>
  <c r="O62" i="226"/>
  <c r="J61" i="90"/>
  <c r="AO62" i="226"/>
  <c r="AJ61" i="90"/>
  <c r="AJ93" i="90" s="1"/>
  <c r="P62" i="226"/>
  <c r="K61" i="90"/>
  <c r="AM62" i="226"/>
  <c r="AH61" i="90"/>
  <c r="AH93" i="90" s="1"/>
  <c r="AI62" i="226"/>
  <c r="AD61" i="90"/>
  <c r="AD93" i="90" s="1"/>
  <c r="H62" i="226"/>
  <c r="C61" i="90"/>
  <c r="AE62" i="226"/>
  <c r="Z61" i="90"/>
  <c r="Z93" i="90" s="1"/>
  <c r="AH62" i="226"/>
  <c r="AC61" i="90"/>
  <c r="AC93" i="90" s="1"/>
  <c r="AX62" i="226"/>
  <c r="I62" i="226"/>
  <c r="D61" i="90"/>
  <c r="X62" i="226"/>
  <c r="S61" i="90"/>
  <c r="S93" i="90" s="1"/>
  <c r="K62" i="226"/>
  <c r="F61" i="90"/>
  <c r="N62" i="226"/>
  <c r="I61" i="90"/>
  <c r="V62" i="226"/>
  <c r="Q61" i="90"/>
  <c r="Q93" i="90" s="1"/>
  <c r="M62" i="226"/>
  <c r="H61" i="90"/>
  <c r="AF62" i="226"/>
  <c r="AA61" i="90"/>
  <c r="AA93" i="90" s="1"/>
  <c r="AQ62" i="226"/>
  <c r="L62" i="226"/>
  <c r="G61" i="90"/>
  <c r="AD62" i="226"/>
  <c r="Y61" i="90"/>
  <c r="Y93" i="90" s="1"/>
  <c r="W62" i="226"/>
  <c r="R61" i="90"/>
  <c r="R93" i="90" s="1"/>
  <c r="AV62" i="226"/>
  <c r="Y62" i="226"/>
  <c r="T61" i="90"/>
  <c r="T93" i="90" s="1"/>
  <c r="Y62" i="206"/>
  <c r="T57" i="90"/>
  <c r="K62" i="206"/>
  <c r="F57" i="90"/>
  <c r="W62" i="206"/>
  <c r="R57" i="90"/>
  <c r="AI62" i="206"/>
  <c r="AD57" i="90"/>
  <c r="AW62" i="206"/>
  <c r="AK62" i="206"/>
  <c r="AF57" i="90"/>
  <c r="AL62" i="206"/>
  <c r="AG57" i="90"/>
  <c r="S62" i="206"/>
  <c r="N57" i="90"/>
  <c r="AF62" i="206"/>
  <c r="AA57" i="90"/>
  <c r="AR62" i="206"/>
  <c r="AN62" i="206"/>
  <c r="AI57" i="90"/>
  <c r="AV62" i="206"/>
  <c r="N62" i="206"/>
  <c r="I57" i="90"/>
  <c r="L62" i="206"/>
  <c r="G57" i="90"/>
  <c r="AP62" i="206"/>
  <c r="AB62" i="206"/>
  <c r="W57" i="90"/>
  <c r="Q62" i="206"/>
  <c r="L57" i="90"/>
  <c r="AJ62" i="206"/>
  <c r="AE57" i="90"/>
  <c r="AM62" i="206"/>
  <c r="AH57" i="90"/>
  <c r="V62" i="206"/>
  <c r="Q57" i="90"/>
  <c r="AX62" i="206"/>
  <c r="AO62" i="206"/>
  <c r="AJ57" i="90"/>
  <c r="J62" i="206"/>
  <c r="E57" i="90"/>
  <c r="AU62" i="206"/>
  <c r="M62" i="206"/>
  <c r="H57" i="90"/>
  <c r="AT62" i="206"/>
  <c r="AQ62" i="206"/>
  <c r="T62" i="206"/>
  <c r="O57" i="90"/>
  <c r="X62" i="206"/>
  <c r="S57" i="90"/>
  <c r="H62" i="206"/>
  <c r="C57" i="90"/>
  <c r="AY62" i="206"/>
  <c r="AD62" i="206"/>
  <c r="Y57" i="90"/>
  <c r="AG62" i="206"/>
  <c r="AB57" i="90"/>
  <c r="AE62" i="206"/>
  <c r="Z57" i="90"/>
  <c r="AC62" i="206"/>
  <c r="X57" i="90"/>
  <c r="I62" i="206"/>
  <c r="D57" i="90"/>
  <c r="U62" i="206"/>
  <c r="P57" i="90"/>
  <c r="AZ62" i="206"/>
  <c r="Z62" i="206"/>
  <c r="U57" i="90"/>
  <c r="AS62" i="206"/>
  <c r="AA62" i="206"/>
  <c r="V57" i="90"/>
  <c r="P62" i="206"/>
  <c r="K57" i="90"/>
  <c r="AH62" i="206"/>
  <c r="AC57" i="90"/>
  <c r="O62" i="206"/>
  <c r="J57" i="90"/>
  <c r="R62" i="206"/>
  <c r="M57" i="90"/>
  <c r="B90" i="195"/>
  <c r="B91" i="195"/>
  <c r="AV51" i="227" l="1"/>
  <c r="BD51" i="227"/>
  <c r="AZ51" i="227"/>
  <c r="BA51" i="228"/>
  <c r="AY51" i="228"/>
  <c r="BK51" i="227"/>
  <c r="BH51" i="227"/>
  <c r="AX51" i="227"/>
  <c r="BA51" i="227"/>
  <c r="BC91" i="90"/>
  <c r="BG51" i="228"/>
  <c r="AZ51" i="228"/>
  <c r="BJ91" i="90"/>
  <c r="BH51" i="228"/>
  <c r="BD51" i="228"/>
  <c r="BC51" i="228"/>
  <c r="AY51" i="227"/>
  <c r="BE51" i="227"/>
  <c r="AW51" i="227"/>
  <c r="BC51" i="227"/>
  <c r="BE51" i="228"/>
  <c r="AW51" i="228"/>
  <c r="BG51" i="227"/>
  <c r="BK51" i="228"/>
  <c r="BI51" i="227"/>
  <c r="BF51" i="227"/>
  <c r="BJ51" i="228"/>
  <c r="F51" i="227"/>
  <c r="F91" i="227"/>
  <c r="AT51" i="228"/>
  <c r="AT91" i="228"/>
  <c r="H91" i="228"/>
  <c r="H51" i="228"/>
  <c r="BK91" i="90"/>
  <c r="AE51" i="227"/>
  <c r="AE91" i="227"/>
  <c r="AP91" i="227"/>
  <c r="AP51" i="227"/>
  <c r="O91" i="227"/>
  <c r="O51" i="227"/>
  <c r="AD51" i="227"/>
  <c r="AD91" i="227"/>
  <c r="AQ51" i="228"/>
  <c r="AQ91" i="228"/>
  <c r="AI91" i="228"/>
  <c r="AI51" i="228"/>
  <c r="I51" i="227"/>
  <c r="I91" i="227"/>
  <c r="S51" i="227"/>
  <c r="S91" i="227"/>
  <c r="AM91" i="227"/>
  <c r="AM51" i="227"/>
  <c r="T91" i="227"/>
  <c r="T51" i="227"/>
  <c r="AJ91" i="227"/>
  <c r="AJ51" i="227"/>
  <c r="AE91" i="228"/>
  <c r="AE51" i="228"/>
  <c r="Q91" i="228"/>
  <c r="Q51" i="228"/>
  <c r="AP51" i="228"/>
  <c r="AP91" i="228"/>
  <c r="V51" i="227"/>
  <c r="V91" i="227"/>
  <c r="O91" i="228"/>
  <c r="O51" i="228"/>
  <c r="BE91" i="90"/>
  <c r="BF91" i="90"/>
  <c r="BD91" i="90"/>
  <c r="AD91" i="228"/>
  <c r="AD51" i="228"/>
  <c r="AQ91" i="227"/>
  <c r="AQ51" i="227"/>
  <c r="P91" i="228"/>
  <c r="P51" i="228"/>
  <c r="BI91" i="90"/>
  <c r="N51" i="227"/>
  <c r="N91" i="227"/>
  <c r="AC91" i="227"/>
  <c r="AC51" i="227"/>
  <c r="AS91" i="227"/>
  <c r="AS51" i="227"/>
  <c r="Z51" i="227"/>
  <c r="Z91" i="227"/>
  <c r="AB51" i="227"/>
  <c r="AB91" i="227"/>
  <c r="AH91" i="228"/>
  <c r="AH51" i="228"/>
  <c r="AU51" i="227"/>
  <c r="AU91" i="227"/>
  <c r="AA51" i="228"/>
  <c r="AA91" i="228"/>
  <c r="AR91" i="227"/>
  <c r="AR51" i="227"/>
  <c r="I91" i="228"/>
  <c r="I51" i="228"/>
  <c r="S51" i="228"/>
  <c r="S91" i="228"/>
  <c r="AM51" i="228"/>
  <c r="AM91" i="228"/>
  <c r="T51" i="228"/>
  <c r="T91" i="228"/>
  <c r="AJ91" i="228"/>
  <c r="AJ51" i="228"/>
  <c r="Y51" i="227"/>
  <c r="Y91" i="227"/>
  <c r="K91" i="228"/>
  <c r="K51" i="228"/>
  <c r="D91" i="227"/>
  <c r="D51" i="227"/>
  <c r="X91" i="227"/>
  <c r="X51" i="227"/>
  <c r="AN91" i="227"/>
  <c r="AN51" i="227"/>
  <c r="BB51" i="228"/>
  <c r="BB91" i="228"/>
  <c r="J91" i="227"/>
  <c r="J51" i="227"/>
  <c r="AL51" i="228"/>
  <c r="AL91" i="228"/>
  <c r="R91" i="228"/>
  <c r="R51" i="228"/>
  <c r="N91" i="228"/>
  <c r="N51" i="228"/>
  <c r="AC91" i="228"/>
  <c r="AC51" i="228"/>
  <c r="AS91" i="228"/>
  <c r="AS51" i="228"/>
  <c r="Z51" i="228"/>
  <c r="Z91" i="228"/>
  <c r="AB91" i="228"/>
  <c r="AB51" i="228"/>
  <c r="AH91" i="227"/>
  <c r="AH51" i="227"/>
  <c r="AU91" i="228"/>
  <c r="AU51" i="228"/>
  <c r="AA91" i="227"/>
  <c r="AA51" i="227"/>
  <c r="AR91" i="228"/>
  <c r="AR51" i="228"/>
  <c r="F51" i="228"/>
  <c r="F91" i="228"/>
  <c r="AK91" i="227"/>
  <c r="AK51" i="227"/>
  <c r="AT51" i="227"/>
  <c r="AT91" i="227"/>
  <c r="H91" i="227"/>
  <c r="H51" i="227"/>
  <c r="AG51" i="227"/>
  <c r="AG91" i="227"/>
  <c r="Y91" i="228"/>
  <c r="Y51" i="228"/>
  <c r="K91" i="227"/>
  <c r="K51" i="227"/>
  <c r="D51" i="228"/>
  <c r="D91" i="228"/>
  <c r="X91" i="228"/>
  <c r="X51" i="228"/>
  <c r="AN91" i="228"/>
  <c r="AN51" i="228"/>
  <c r="BB51" i="227"/>
  <c r="BB91" i="227"/>
  <c r="J91" i="228"/>
  <c r="J51" i="228"/>
  <c r="AL51" i="227"/>
  <c r="AL91" i="227"/>
  <c r="R91" i="227"/>
  <c r="R51" i="227"/>
  <c r="BC91" i="227"/>
  <c r="AI91" i="227"/>
  <c r="AI51" i="227"/>
  <c r="E91" i="227"/>
  <c r="E51" i="227"/>
  <c r="AO51" i="227"/>
  <c r="AO91" i="227"/>
  <c r="C91" i="227"/>
  <c r="C51" i="227"/>
  <c r="L91" i="227"/>
  <c r="L51" i="227"/>
  <c r="G51" i="227"/>
  <c r="G91" i="227"/>
  <c r="M91" i="227"/>
  <c r="M51" i="227"/>
  <c r="U91" i="227"/>
  <c r="U51" i="227"/>
  <c r="AF51" i="227"/>
  <c r="AF91" i="227"/>
  <c r="W51" i="227"/>
  <c r="W91" i="227"/>
  <c r="AK51" i="228"/>
  <c r="AK91" i="228"/>
  <c r="AG91" i="228"/>
  <c r="AG51" i="228"/>
  <c r="Q51" i="227"/>
  <c r="Q91" i="227"/>
  <c r="V91" i="228"/>
  <c r="V51" i="228"/>
  <c r="P51" i="227"/>
  <c r="P91" i="227"/>
  <c r="E51" i="228"/>
  <c r="E91" i="228"/>
  <c r="AO91" i="228"/>
  <c r="AO51" i="228"/>
  <c r="C91" i="228"/>
  <c r="C51" i="228"/>
  <c r="L91" i="228"/>
  <c r="L51" i="228"/>
  <c r="G51" i="228"/>
  <c r="G91" i="228"/>
  <c r="M91" i="228"/>
  <c r="M51" i="228"/>
  <c r="U91" i="228"/>
  <c r="U51" i="228"/>
  <c r="AF91" i="228"/>
  <c r="AF51" i="228"/>
  <c r="W51" i="228"/>
  <c r="W91" i="228"/>
  <c r="AW91" i="90"/>
  <c r="AX91" i="90"/>
  <c r="AZ91" i="90"/>
  <c r="BA91" i="90"/>
  <c r="C62" i="90"/>
  <c r="Q4" i="199"/>
  <c r="AQ51" i="90" l="1"/>
  <c r="AV51" i="90"/>
  <c r="AR51" i="90"/>
  <c r="AW51" i="90"/>
  <c r="BC51" i="90"/>
  <c r="AS51" i="90"/>
  <c r="AY51" i="90"/>
  <c r="BD51" i="90"/>
  <c r="BI51" i="90"/>
  <c r="AO51" i="90"/>
  <c r="AU51" i="90"/>
  <c r="AZ51" i="90"/>
  <c r="BG51" i="90"/>
  <c r="BH51" i="90"/>
  <c r="BA51" i="90"/>
  <c r="BK51" i="90"/>
  <c r="BE51" i="90"/>
  <c r="AX51" i="90"/>
  <c r="BB51" i="90"/>
  <c r="BF51" i="90"/>
  <c r="BJ51" i="90"/>
  <c r="AP51" i="90"/>
  <c r="AT51" i="90"/>
  <c r="P6" i="199"/>
  <c r="P5" i="199" l="1"/>
  <c r="P58" i="199" s="1"/>
  <c r="B79" i="195" l="1"/>
  <c r="B70" i="195" l="1"/>
  <c r="B71" i="195"/>
  <c r="B72" i="195"/>
  <c r="B73" i="195"/>
  <c r="B74" i="195"/>
  <c r="B75" i="195"/>
  <c r="B76" i="195"/>
  <c r="B77" i="195"/>
  <c r="B78" i="195"/>
  <c r="B80" i="195"/>
  <c r="B81" i="195"/>
  <c r="B82" i="195"/>
  <c r="B83" i="195"/>
  <c r="B88" i="195"/>
  <c r="B89" i="195"/>
  <c r="B69" i="195" l="1"/>
  <c r="C3" i="205" l="1"/>
  <c r="B122" i="90" l="1"/>
  <c r="B90" i="90"/>
  <c r="H93" i="90" l="1"/>
  <c r="N93" i="90"/>
  <c r="D93" i="90"/>
  <c r="J93" i="90"/>
  <c r="O93" i="90"/>
  <c r="F93" i="90"/>
  <c r="K93" i="90"/>
  <c r="G93" i="90"/>
  <c r="L93" i="90"/>
  <c r="E93" i="90"/>
  <c r="I93" i="90"/>
  <c r="M93" i="90"/>
  <c r="C59" i="90" l="1"/>
  <c r="C92" i="90" s="1"/>
  <c r="B66" i="195" l="1"/>
  <c r="B67" i="195"/>
  <c r="AY6" i="195" l="1"/>
  <c r="BC6" i="195"/>
  <c r="BG6" i="195"/>
  <c r="BK6" i="195"/>
  <c r="AY7" i="195"/>
  <c r="BC7" i="195"/>
  <c r="BG7" i="195"/>
  <c r="BK7" i="195"/>
  <c r="AY8" i="195"/>
  <c r="BC8" i="195"/>
  <c r="BG8" i="195"/>
  <c r="BK8" i="195"/>
  <c r="AY9" i="195"/>
  <c r="BC9" i="195"/>
  <c r="BG9" i="195"/>
  <c r="BK9" i="195"/>
  <c r="AY10" i="195"/>
  <c r="BC10" i="195"/>
  <c r="BG10" i="195"/>
  <c r="BK10" i="195"/>
  <c r="AY11" i="195"/>
  <c r="BC11" i="195"/>
  <c r="BG11" i="195"/>
  <c r="BK11" i="195"/>
  <c r="AY13" i="195"/>
  <c r="BC13" i="195"/>
  <c r="BG13" i="195"/>
  <c r="BK13" i="195"/>
  <c r="AY14" i="195"/>
  <c r="BC14" i="195"/>
  <c r="BG14" i="195"/>
  <c r="BK14" i="195"/>
  <c r="AY15" i="195"/>
  <c r="AZ6" i="195"/>
  <c r="BD6" i="195"/>
  <c r="BH6" i="195"/>
  <c r="BL6" i="195"/>
  <c r="AZ7" i="195"/>
  <c r="BD7" i="195"/>
  <c r="BH7" i="195"/>
  <c r="BL7" i="195"/>
  <c r="AZ8" i="195"/>
  <c r="BD8" i="195"/>
  <c r="BH8" i="195"/>
  <c r="BL8" i="195"/>
  <c r="AZ9" i="195"/>
  <c r="BD9" i="195"/>
  <c r="BH9" i="195"/>
  <c r="BL9" i="195"/>
  <c r="AZ10" i="195"/>
  <c r="BD10" i="195"/>
  <c r="BH10" i="195"/>
  <c r="BL10" i="195"/>
  <c r="AZ11" i="195"/>
  <c r="BD11" i="195"/>
  <c r="BH11" i="195"/>
  <c r="BL11" i="195"/>
  <c r="AZ13" i="195"/>
  <c r="BD13" i="195"/>
  <c r="BH13" i="195"/>
  <c r="BL13" i="195"/>
  <c r="AZ14" i="195"/>
  <c r="BD14" i="195"/>
  <c r="BH14" i="195"/>
  <c r="BL14" i="195"/>
  <c r="AZ15" i="195"/>
  <c r="BD15" i="195"/>
  <c r="BH15" i="195"/>
  <c r="BL15" i="195"/>
  <c r="AZ17" i="195"/>
  <c r="BD17" i="195"/>
  <c r="BH17" i="195"/>
  <c r="BL17" i="195"/>
  <c r="AZ18" i="195"/>
  <c r="BD18" i="195"/>
  <c r="BH18" i="195"/>
  <c r="BL18" i="195"/>
  <c r="AZ20" i="195"/>
  <c r="BD20" i="195"/>
  <c r="BH20" i="195"/>
  <c r="BL20" i="195"/>
  <c r="AZ21" i="195"/>
  <c r="BD21" i="195"/>
  <c r="BH21" i="195"/>
  <c r="BL21" i="195"/>
  <c r="AZ22" i="195"/>
  <c r="BD22" i="195"/>
  <c r="BH22" i="195"/>
  <c r="BL22" i="195"/>
  <c r="AZ24" i="195"/>
  <c r="BD24" i="195"/>
  <c r="BH24" i="195"/>
  <c r="BL24" i="195"/>
  <c r="AZ25" i="195"/>
  <c r="BD25" i="195"/>
  <c r="BH25" i="195"/>
  <c r="BL25" i="195"/>
  <c r="AZ26" i="195"/>
  <c r="BD26" i="195"/>
  <c r="BH26" i="195"/>
  <c r="BL26" i="195"/>
  <c r="AZ28" i="195"/>
  <c r="BD28" i="195"/>
  <c r="BH28" i="195"/>
  <c r="AW6" i="195"/>
  <c r="BA6" i="195"/>
  <c r="BE6" i="195"/>
  <c r="BI6" i="195"/>
  <c r="AW7" i="195"/>
  <c r="BA7" i="195"/>
  <c r="BE7" i="195"/>
  <c r="BI7" i="195"/>
  <c r="AW8" i="195"/>
  <c r="BA8" i="195"/>
  <c r="BE8" i="195"/>
  <c r="BI8" i="195"/>
  <c r="AW9" i="195"/>
  <c r="BA9" i="195"/>
  <c r="BE9" i="195"/>
  <c r="BI9" i="195"/>
  <c r="AW10" i="195"/>
  <c r="BA10" i="195"/>
  <c r="BE10" i="195"/>
  <c r="BI10" i="195"/>
  <c r="AW11" i="195"/>
  <c r="BA11" i="195"/>
  <c r="BE11" i="195"/>
  <c r="BI11" i="195"/>
  <c r="AW13" i="195"/>
  <c r="BA13" i="195"/>
  <c r="BE13" i="195"/>
  <c r="BI13" i="195"/>
  <c r="AW14" i="195"/>
  <c r="BA14" i="195"/>
  <c r="BE14" i="195"/>
  <c r="BI14" i="195"/>
  <c r="AW15" i="195"/>
  <c r="BA15" i="195"/>
  <c r="BE15" i="195"/>
  <c r="BI15" i="195"/>
  <c r="AW17" i="195"/>
  <c r="BA17" i="195"/>
  <c r="BE17" i="195"/>
  <c r="BI17" i="195"/>
  <c r="AW18" i="195"/>
  <c r="BA18" i="195"/>
  <c r="BE18" i="195"/>
  <c r="BI18" i="195"/>
  <c r="AW20" i="195"/>
  <c r="BA20" i="195"/>
  <c r="BE20" i="195"/>
  <c r="BI20" i="195"/>
  <c r="AW21" i="195"/>
  <c r="BA21" i="195"/>
  <c r="BE21" i="195"/>
  <c r="BI21" i="195"/>
  <c r="AW22" i="195"/>
  <c r="BA22" i="195"/>
  <c r="BE22" i="195"/>
  <c r="BI22" i="195"/>
  <c r="AW24" i="195"/>
  <c r="BA24" i="195"/>
  <c r="BE24" i="195"/>
  <c r="BI24" i="195"/>
  <c r="AW25" i="195"/>
  <c r="BA25" i="195"/>
  <c r="BE25" i="195"/>
  <c r="BI25" i="195"/>
  <c r="AW26" i="195"/>
  <c r="BA26" i="195"/>
  <c r="BE26" i="195"/>
  <c r="BI26" i="195"/>
  <c r="AW28" i="195"/>
  <c r="BA28" i="195"/>
  <c r="BE28" i="195"/>
  <c r="AX6" i="195"/>
  <c r="BB6" i="195"/>
  <c r="BF6" i="195"/>
  <c r="BJ6" i="195"/>
  <c r="AX7" i="195"/>
  <c r="BB7" i="195"/>
  <c r="BF7" i="195"/>
  <c r="BJ7" i="195"/>
  <c r="AX8" i="195"/>
  <c r="BB8" i="195"/>
  <c r="BF8" i="195"/>
  <c r="BJ8" i="195"/>
  <c r="AX9" i="195"/>
  <c r="BB9" i="195"/>
  <c r="BF9" i="195"/>
  <c r="BJ9" i="195"/>
  <c r="AX10" i="195"/>
  <c r="BB10" i="195"/>
  <c r="BF10" i="195"/>
  <c r="BJ10" i="195"/>
  <c r="AX11" i="195"/>
  <c r="BB11" i="195"/>
  <c r="BF11" i="195"/>
  <c r="BJ11" i="195"/>
  <c r="AX13" i="195"/>
  <c r="BB13" i="195"/>
  <c r="BF13" i="195"/>
  <c r="BJ13" i="195"/>
  <c r="AX14" i="195"/>
  <c r="BB14" i="195"/>
  <c r="BF14" i="195"/>
  <c r="BJ14" i="195"/>
  <c r="AX15" i="195"/>
  <c r="BB15" i="195"/>
  <c r="BF15" i="195"/>
  <c r="BJ15" i="195"/>
  <c r="AX17" i="195"/>
  <c r="BB17" i="195"/>
  <c r="BF17" i="195"/>
  <c r="BJ17" i="195"/>
  <c r="AX18" i="195"/>
  <c r="BB18" i="195"/>
  <c r="BF18" i="195"/>
  <c r="BJ18" i="195"/>
  <c r="AX20" i="195"/>
  <c r="BB20" i="195"/>
  <c r="BF20" i="195"/>
  <c r="BJ20" i="195"/>
  <c r="AX21" i="195"/>
  <c r="BB21" i="195"/>
  <c r="BF21" i="195"/>
  <c r="BJ21" i="195"/>
  <c r="AX22" i="195"/>
  <c r="BB22" i="195"/>
  <c r="BF22" i="195"/>
  <c r="BJ22" i="195"/>
  <c r="AX24" i="195"/>
  <c r="BB24" i="195"/>
  <c r="BF24" i="195"/>
  <c r="BJ24" i="195"/>
  <c r="AX25" i="195"/>
  <c r="BB25" i="195"/>
  <c r="BF25" i="195"/>
  <c r="BJ25" i="195"/>
  <c r="AX26" i="195"/>
  <c r="BB26" i="195"/>
  <c r="BF26" i="195"/>
  <c r="BJ26" i="195"/>
  <c r="AX28" i="195"/>
  <c r="BB28" i="195"/>
  <c r="BF28" i="195"/>
  <c r="BJ28" i="195"/>
  <c r="AX29" i="195"/>
  <c r="BB29" i="195"/>
  <c r="BF29" i="195"/>
  <c r="BJ29" i="195"/>
  <c r="AX30" i="195"/>
  <c r="BB30" i="195"/>
  <c r="BK15" i="195"/>
  <c r="BK17" i="195"/>
  <c r="BK18" i="195"/>
  <c r="BK20" i="195"/>
  <c r="BK21" i="195"/>
  <c r="BK22" i="195"/>
  <c r="BK24" i="195"/>
  <c r="BK25" i="195"/>
  <c r="BK26" i="195"/>
  <c r="BI28" i="195"/>
  <c r="AY29" i="195"/>
  <c r="BD29" i="195"/>
  <c r="BI29" i="195"/>
  <c r="AY30" i="195"/>
  <c r="BD30" i="195"/>
  <c r="BH30" i="195"/>
  <c r="BL30" i="195"/>
  <c r="AZ32" i="195"/>
  <c r="BD32" i="195"/>
  <c r="BH32" i="195"/>
  <c r="BL32" i="195"/>
  <c r="AZ33" i="195"/>
  <c r="BD33" i="195"/>
  <c r="BH33" i="195"/>
  <c r="BL33" i="195"/>
  <c r="AZ34" i="195"/>
  <c r="BD34" i="195"/>
  <c r="BH34" i="195"/>
  <c r="BL34" i="195"/>
  <c r="AZ35" i="195"/>
  <c r="BD35" i="195"/>
  <c r="BH35" i="195"/>
  <c r="BL35" i="195"/>
  <c r="AZ36" i="195"/>
  <c r="BD36" i="195"/>
  <c r="BH36" i="195"/>
  <c r="BL36" i="195"/>
  <c r="AZ38" i="195"/>
  <c r="BD38" i="195"/>
  <c r="BH38" i="195"/>
  <c r="BL38" i="195"/>
  <c r="AZ39" i="195"/>
  <c r="BD39" i="195"/>
  <c r="BH39" i="195"/>
  <c r="BL39" i="195"/>
  <c r="AZ40" i="195"/>
  <c r="BD40" i="195"/>
  <c r="BH40" i="195"/>
  <c r="BL40" i="195"/>
  <c r="AZ42" i="195"/>
  <c r="BD42" i="195"/>
  <c r="BH42" i="195"/>
  <c r="BL42" i="195"/>
  <c r="AZ43" i="195"/>
  <c r="BD43" i="195"/>
  <c r="BH43" i="195"/>
  <c r="BL43" i="195"/>
  <c r="AZ44" i="195"/>
  <c r="BD44" i="195"/>
  <c r="BH44" i="195"/>
  <c r="BL44" i="195"/>
  <c r="AZ46" i="195"/>
  <c r="BD46" i="195"/>
  <c r="BH46" i="195"/>
  <c r="BL46" i="195"/>
  <c r="AZ47" i="195"/>
  <c r="BD47" i="195"/>
  <c r="BH47" i="195"/>
  <c r="BL47" i="195"/>
  <c r="AZ48" i="195"/>
  <c r="BD48" i="195"/>
  <c r="BH48" i="195"/>
  <c r="BL48" i="195"/>
  <c r="AZ50" i="195"/>
  <c r="BD50" i="195"/>
  <c r="BH50" i="195"/>
  <c r="BL50" i="195"/>
  <c r="AZ51" i="195"/>
  <c r="BD51" i="195"/>
  <c r="BH51" i="195"/>
  <c r="BL51" i="195"/>
  <c r="AZ52" i="195"/>
  <c r="BD52" i="195"/>
  <c r="BH52" i="195"/>
  <c r="AY17" i="195"/>
  <c r="AY16" i="195" s="1"/>
  <c r="AY18" i="195"/>
  <c r="AY20" i="195"/>
  <c r="AY21" i="195"/>
  <c r="AY22" i="195"/>
  <c r="AY24" i="195"/>
  <c r="AY25" i="195"/>
  <c r="AY26" i="195"/>
  <c r="AY28" i="195"/>
  <c r="BK28" i="195"/>
  <c r="AZ29" i="195"/>
  <c r="BE29" i="195"/>
  <c r="BK29" i="195"/>
  <c r="AZ30" i="195"/>
  <c r="BE30" i="195"/>
  <c r="BI30" i="195"/>
  <c r="AW32" i="195"/>
  <c r="BA32" i="195"/>
  <c r="BE32" i="195"/>
  <c r="BI32" i="195"/>
  <c r="AW33" i="195"/>
  <c r="BA33" i="195"/>
  <c r="BE33" i="195"/>
  <c r="BI33" i="195"/>
  <c r="AW34" i="195"/>
  <c r="BA34" i="195"/>
  <c r="BE34" i="195"/>
  <c r="BI34" i="195"/>
  <c r="AW35" i="195"/>
  <c r="BA35" i="195"/>
  <c r="BE35" i="195"/>
  <c r="BI35" i="195"/>
  <c r="AW36" i="195"/>
  <c r="BA36" i="195"/>
  <c r="BE36" i="195"/>
  <c r="BI36" i="195"/>
  <c r="AW38" i="195"/>
  <c r="BA38" i="195"/>
  <c r="BE38" i="195"/>
  <c r="BI38" i="195"/>
  <c r="AW39" i="195"/>
  <c r="BA39" i="195"/>
  <c r="BE39" i="195"/>
  <c r="BI39" i="195"/>
  <c r="AW40" i="195"/>
  <c r="BA40" i="195"/>
  <c r="BE40" i="195"/>
  <c r="BI40" i="195"/>
  <c r="AW42" i="195"/>
  <c r="BA42" i="195"/>
  <c r="BE42" i="195"/>
  <c r="BI42" i="195"/>
  <c r="AW43" i="195"/>
  <c r="BA43" i="195"/>
  <c r="BE43" i="195"/>
  <c r="BI43" i="195"/>
  <c r="AW44" i="195"/>
  <c r="BA44" i="195"/>
  <c r="BE44" i="195"/>
  <c r="BI44" i="195"/>
  <c r="AW46" i="195"/>
  <c r="BA46" i="195"/>
  <c r="BE46" i="195"/>
  <c r="BI46" i="195"/>
  <c r="AW47" i="195"/>
  <c r="BA47" i="195"/>
  <c r="BE47" i="195"/>
  <c r="BI47" i="195"/>
  <c r="AW48" i="195"/>
  <c r="BA48" i="195"/>
  <c r="BE48" i="195"/>
  <c r="BI48" i="195"/>
  <c r="AW50" i="195"/>
  <c r="BA50" i="195"/>
  <c r="BE50" i="195"/>
  <c r="BI50" i="195"/>
  <c r="AW51" i="195"/>
  <c r="BA51" i="195"/>
  <c r="BE51" i="195"/>
  <c r="BI51" i="195"/>
  <c r="AW52" i="195"/>
  <c r="BA52" i="195"/>
  <c r="BE52" i="195"/>
  <c r="BC15" i="195"/>
  <c r="BC17" i="195"/>
  <c r="BC16" i="195" s="1"/>
  <c r="BC18" i="195"/>
  <c r="BC20" i="195"/>
  <c r="BC21" i="195"/>
  <c r="BC22" i="195"/>
  <c r="BC24" i="195"/>
  <c r="BC25" i="195"/>
  <c r="BC26" i="195"/>
  <c r="BC28" i="195"/>
  <c r="BL28" i="195"/>
  <c r="BA29" i="195"/>
  <c r="BG29" i="195"/>
  <c r="BL29" i="195"/>
  <c r="BA30" i="195"/>
  <c r="BF30" i="195"/>
  <c r="BJ30" i="195"/>
  <c r="AX32" i="195"/>
  <c r="BB32" i="195"/>
  <c r="BF32" i="195"/>
  <c r="BJ32" i="195"/>
  <c r="AX33" i="195"/>
  <c r="BB33" i="195"/>
  <c r="BF33" i="195"/>
  <c r="BJ33" i="195"/>
  <c r="AX34" i="195"/>
  <c r="BB34" i="195"/>
  <c r="BF34" i="195"/>
  <c r="BJ34" i="195"/>
  <c r="AX35" i="195"/>
  <c r="BB35" i="195"/>
  <c r="BF35" i="195"/>
  <c r="BJ35" i="195"/>
  <c r="AX36" i="195"/>
  <c r="BB36" i="195"/>
  <c r="BF36" i="195"/>
  <c r="BJ36" i="195"/>
  <c r="AX38" i="195"/>
  <c r="BB38" i="195"/>
  <c r="BF38" i="195"/>
  <c r="BJ38" i="195"/>
  <c r="AX39" i="195"/>
  <c r="BB39" i="195"/>
  <c r="BF39" i="195"/>
  <c r="BJ39" i="195"/>
  <c r="AX40" i="195"/>
  <c r="BB40" i="195"/>
  <c r="BF40" i="195"/>
  <c r="BJ40" i="195"/>
  <c r="AX42" i="195"/>
  <c r="BB42" i="195"/>
  <c r="BF42" i="195"/>
  <c r="BJ42" i="195"/>
  <c r="AX43" i="195"/>
  <c r="BB43" i="195"/>
  <c r="BF43" i="195"/>
  <c r="BJ43" i="195"/>
  <c r="AX44" i="195"/>
  <c r="BB44" i="195"/>
  <c r="BF44" i="195"/>
  <c r="BJ44" i="195"/>
  <c r="AX46" i="195"/>
  <c r="BB46" i="195"/>
  <c r="BF46" i="195"/>
  <c r="BJ46" i="195"/>
  <c r="AX47" i="195"/>
  <c r="BB47" i="195"/>
  <c r="BF47" i="195"/>
  <c r="BJ47" i="195"/>
  <c r="AX48" i="195"/>
  <c r="BB48" i="195"/>
  <c r="BF48" i="195"/>
  <c r="BJ48" i="195"/>
  <c r="AX50" i="195"/>
  <c r="BB50" i="195"/>
  <c r="BF50" i="195"/>
  <c r="BJ50" i="195"/>
  <c r="AX51" i="195"/>
  <c r="BB51" i="195"/>
  <c r="BF51" i="195"/>
  <c r="BJ51" i="195"/>
  <c r="AX52" i="195"/>
  <c r="BB52" i="195"/>
  <c r="BF52" i="195"/>
  <c r="BJ52" i="195"/>
  <c r="BG15" i="195"/>
  <c r="BG17" i="195"/>
  <c r="BG18" i="195"/>
  <c r="BG20" i="195"/>
  <c r="BG21" i="195"/>
  <c r="BG22" i="195"/>
  <c r="BG24" i="195"/>
  <c r="BG25" i="195"/>
  <c r="BG26" i="195"/>
  <c r="BG28" i="195"/>
  <c r="AW29" i="195"/>
  <c r="BC29" i="195"/>
  <c r="BH29" i="195"/>
  <c r="AW30" i="195"/>
  <c r="BC30" i="195"/>
  <c r="BG30" i="195"/>
  <c r="BK30" i="195"/>
  <c r="AY32" i="195"/>
  <c r="BC32" i="195"/>
  <c r="BG32" i="195"/>
  <c r="BK32" i="195"/>
  <c r="AY33" i="195"/>
  <c r="BC33" i="195"/>
  <c r="BG33" i="195"/>
  <c r="BK33" i="195"/>
  <c r="AY34" i="195"/>
  <c r="BC34" i="195"/>
  <c r="BG34" i="195"/>
  <c r="BK34" i="195"/>
  <c r="AY35" i="195"/>
  <c r="BC35" i="195"/>
  <c r="BG35" i="195"/>
  <c r="BK35" i="195"/>
  <c r="AY36" i="195"/>
  <c r="BC36" i="195"/>
  <c r="BG36" i="195"/>
  <c r="BK36" i="195"/>
  <c r="AY38" i="195"/>
  <c r="BC38" i="195"/>
  <c r="BG38" i="195"/>
  <c r="BK38" i="195"/>
  <c r="AY39" i="195"/>
  <c r="BC39" i="195"/>
  <c r="BG39" i="195"/>
  <c r="BK39" i="195"/>
  <c r="AY40" i="195"/>
  <c r="BC40" i="195"/>
  <c r="BG40" i="195"/>
  <c r="BK40" i="195"/>
  <c r="AY42" i="195"/>
  <c r="BC42" i="195"/>
  <c r="BG42" i="195"/>
  <c r="BK42" i="195"/>
  <c r="AY43" i="195"/>
  <c r="BC43" i="195"/>
  <c r="BG43" i="195"/>
  <c r="BK43" i="195"/>
  <c r="AY44" i="195"/>
  <c r="BC44" i="195"/>
  <c r="BG44" i="195"/>
  <c r="BK44" i="195"/>
  <c r="AY46" i="195"/>
  <c r="BC46" i="195"/>
  <c r="BG46" i="195"/>
  <c r="BK46" i="195"/>
  <c r="AY47" i="195"/>
  <c r="BC47" i="195"/>
  <c r="BG47" i="195"/>
  <c r="BK47" i="195"/>
  <c r="AY48" i="195"/>
  <c r="BC48" i="195"/>
  <c r="BG48" i="195"/>
  <c r="BK48" i="195"/>
  <c r="AY50" i="195"/>
  <c r="BC50" i="195"/>
  <c r="BG50" i="195"/>
  <c r="BK50" i="195"/>
  <c r="AY51" i="195"/>
  <c r="BC51" i="195"/>
  <c r="BG51" i="195"/>
  <c r="BK51" i="195"/>
  <c r="AY52" i="195"/>
  <c r="BC52" i="195"/>
  <c r="BG52" i="195"/>
  <c r="BK52" i="195"/>
  <c r="AY54" i="195"/>
  <c r="BC54" i="195"/>
  <c r="BG54" i="195"/>
  <c r="BK54" i="195"/>
  <c r="AY55" i="195"/>
  <c r="BC55" i="195"/>
  <c r="BG55" i="195"/>
  <c r="BK55" i="195"/>
  <c r="AY56" i="195"/>
  <c r="BC56" i="195"/>
  <c r="BG56" i="195"/>
  <c r="BK56" i="195"/>
  <c r="AW54" i="195"/>
  <c r="BB54" i="195"/>
  <c r="BH54" i="195"/>
  <c r="AW55" i="195"/>
  <c r="BB55" i="195"/>
  <c r="BH55" i="195"/>
  <c r="AW56" i="195"/>
  <c r="BB56" i="195"/>
  <c r="BH56" i="195"/>
  <c r="AX54" i="195"/>
  <c r="BD54" i="195"/>
  <c r="BI54" i="195"/>
  <c r="AX55" i="195"/>
  <c r="BD55" i="195"/>
  <c r="BI55" i="195"/>
  <c r="AX56" i="195"/>
  <c r="BD56" i="195"/>
  <c r="BI56" i="195"/>
  <c r="BI52" i="195"/>
  <c r="AZ54" i="195"/>
  <c r="BE54" i="195"/>
  <c r="BJ54" i="195"/>
  <c r="AZ55" i="195"/>
  <c r="BE55" i="195"/>
  <c r="BJ55" i="195"/>
  <c r="AZ56" i="195"/>
  <c r="BE56" i="195"/>
  <c r="BJ56" i="195"/>
  <c r="BL52" i="195"/>
  <c r="BA54" i="195"/>
  <c r="BF54" i="195"/>
  <c r="BL54" i="195"/>
  <c r="BA55" i="195"/>
  <c r="BF55" i="195"/>
  <c r="BL55" i="195"/>
  <c r="BA56" i="195"/>
  <c r="BF56" i="195"/>
  <c r="BL56" i="195"/>
  <c r="R55" i="195"/>
  <c r="K55" i="195"/>
  <c r="D54" i="195"/>
  <c r="M55" i="195"/>
  <c r="AG55" i="195"/>
  <c r="AO55" i="195"/>
  <c r="AH55" i="195"/>
  <c r="O55" i="195"/>
  <c r="AU55" i="195"/>
  <c r="X55" i="195"/>
  <c r="AC55" i="195"/>
  <c r="F55" i="195"/>
  <c r="V55" i="195"/>
  <c r="AL55" i="195"/>
  <c r="S55" i="195"/>
  <c r="AI55" i="195"/>
  <c r="L55" i="195"/>
  <c r="AB55" i="195"/>
  <c r="AR55" i="195"/>
  <c r="AS55" i="195"/>
  <c r="E55" i="195"/>
  <c r="I55" i="195"/>
  <c r="J55" i="195"/>
  <c r="Z55" i="195"/>
  <c r="AP55" i="195"/>
  <c r="G55" i="195"/>
  <c r="W55" i="195"/>
  <c r="AM55" i="195"/>
  <c r="P55" i="195"/>
  <c r="AF55" i="195"/>
  <c r="AV55" i="195"/>
  <c r="Q55" i="195"/>
  <c r="U55" i="195"/>
  <c r="Y55" i="195"/>
  <c r="N55" i="195"/>
  <c r="AD55" i="195"/>
  <c r="AT55" i="195"/>
  <c r="AA55" i="195"/>
  <c r="AQ55" i="195"/>
  <c r="D55" i="195"/>
  <c r="T55" i="195"/>
  <c r="AJ55" i="195"/>
  <c r="AK55" i="195"/>
  <c r="AE55" i="195"/>
  <c r="H55" i="195"/>
  <c r="AN55" i="195"/>
  <c r="D10" i="195"/>
  <c r="D6" i="195"/>
  <c r="F7" i="195"/>
  <c r="F17" i="195"/>
  <c r="F22" i="195"/>
  <c r="F38" i="195"/>
  <c r="F43" i="195"/>
  <c r="F8" i="195"/>
  <c r="F13" i="195"/>
  <c r="F18" i="195"/>
  <c r="F24" i="195"/>
  <c r="F29" i="195"/>
  <c r="F34" i="195"/>
  <c r="F39" i="195"/>
  <c r="F44" i="195"/>
  <c r="F48" i="195"/>
  <c r="F54" i="195"/>
  <c r="F9" i="195"/>
  <c r="F14" i="195"/>
  <c r="F20" i="195"/>
  <c r="F25" i="195"/>
  <c r="F30" i="195"/>
  <c r="F35" i="195"/>
  <c r="F40" i="195"/>
  <c r="F46" i="195"/>
  <c r="F50" i="195"/>
  <c r="F56" i="195"/>
  <c r="F6" i="195"/>
  <c r="F10" i="195"/>
  <c r="F15" i="195"/>
  <c r="F21" i="195"/>
  <c r="F26" i="195"/>
  <c r="F32" i="195"/>
  <c r="F36" i="195"/>
  <c r="F42" i="195"/>
  <c r="F41" i="195" s="1"/>
  <c r="F47" i="195"/>
  <c r="F51" i="195"/>
  <c r="F11" i="195"/>
  <c r="F28" i="195"/>
  <c r="F33" i="195"/>
  <c r="F52" i="195"/>
  <c r="E6" i="195"/>
  <c r="I6" i="195"/>
  <c r="M6" i="195"/>
  <c r="Q6" i="195"/>
  <c r="U6" i="195"/>
  <c r="Y6" i="195"/>
  <c r="AC6" i="195"/>
  <c r="AG6" i="195"/>
  <c r="AK6" i="195"/>
  <c r="AO6" i="195"/>
  <c r="AS6" i="195"/>
  <c r="J7" i="195"/>
  <c r="N7" i="195"/>
  <c r="R7" i="195"/>
  <c r="V7" i="195"/>
  <c r="Z7" i="195"/>
  <c r="AD7" i="195"/>
  <c r="AH7" i="195"/>
  <c r="AL7" i="195"/>
  <c r="AP7" i="195"/>
  <c r="AT7" i="195"/>
  <c r="G8" i="195"/>
  <c r="K8" i="195"/>
  <c r="O8" i="195"/>
  <c r="S8" i="195"/>
  <c r="W8" i="195"/>
  <c r="AA8" i="195"/>
  <c r="AE8" i="195"/>
  <c r="AI8" i="195"/>
  <c r="AM8" i="195"/>
  <c r="AQ8" i="195"/>
  <c r="AU8" i="195"/>
  <c r="H9" i="195"/>
  <c r="L9" i="195"/>
  <c r="P9" i="195"/>
  <c r="T9" i="195"/>
  <c r="X9" i="195"/>
  <c r="AB9" i="195"/>
  <c r="AF9" i="195"/>
  <c r="AJ9" i="195"/>
  <c r="AN9" i="195"/>
  <c r="AR9" i="195"/>
  <c r="AV9" i="195"/>
  <c r="E10" i="195"/>
  <c r="I10" i="195"/>
  <c r="M10" i="195"/>
  <c r="Q10" i="195"/>
  <c r="U10" i="195"/>
  <c r="Y10" i="195"/>
  <c r="AC10" i="195"/>
  <c r="AG10" i="195"/>
  <c r="AK10" i="195"/>
  <c r="AO10" i="195"/>
  <c r="AS10" i="195"/>
  <c r="J6" i="195"/>
  <c r="N6" i="195"/>
  <c r="R6" i="195"/>
  <c r="V6" i="195"/>
  <c r="Z6" i="195"/>
  <c r="AD6" i="195"/>
  <c r="AH6" i="195"/>
  <c r="AL6" i="195"/>
  <c r="AP6" i="195"/>
  <c r="AT6" i="195"/>
  <c r="G7" i="195"/>
  <c r="K7" i="195"/>
  <c r="O7" i="195"/>
  <c r="S7" i="195"/>
  <c r="W7" i="195"/>
  <c r="AA7" i="195"/>
  <c r="AE7" i="195"/>
  <c r="AI7" i="195"/>
  <c r="AM7" i="195"/>
  <c r="AQ7" i="195"/>
  <c r="AU7" i="195"/>
  <c r="H8" i="195"/>
  <c r="L8" i="195"/>
  <c r="P8" i="195"/>
  <c r="T8" i="195"/>
  <c r="X8" i="195"/>
  <c r="AB8" i="195"/>
  <c r="AF8" i="195"/>
  <c r="AJ8" i="195"/>
  <c r="AN8" i="195"/>
  <c r="AR8" i="195"/>
  <c r="AV8" i="195"/>
  <c r="E9" i="195"/>
  <c r="I9" i="195"/>
  <c r="M9" i="195"/>
  <c r="Q9" i="195"/>
  <c r="U9" i="195"/>
  <c r="Y9" i="195"/>
  <c r="AC9" i="195"/>
  <c r="AG9" i="195"/>
  <c r="AK9" i="195"/>
  <c r="AO9" i="195"/>
  <c r="AS9" i="195"/>
  <c r="J10" i="195"/>
  <c r="N10" i="195"/>
  <c r="R10" i="195"/>
  <c r="V10" i="195"/>
  <c r="Z10" i="195"/>
  <c r="AD10" i="195"/>
  <c r="AH10" i="195"/>
  <c r="AL10" i="195"/>
  <c r="AP10" i="195"/>
  <c r="AT10" i="195"/>
  <c r="G11" i="195"/>
  <c r="H6" i="195"/>
  <c r="L6" i="195"/>
  <c r="P6" i="195"/>
  <c r="T6" i="195"/>
  <c r="X6" i="195"/>
  <c r="AB6" i="195"/>
  <c r="AF6" i="195"/>
  <c r="AJ6" i="195"/>
  <c r="AN6" i="195"/>
  <c r="AR6" i="195"/>
  <c r="AV6" i="195"/>
  <c r="E7" i="195"/>
  <c r="I7" i="195"/>
  <c r="M7" i="195"/>
  <c r="Q7" i="195"/>
  <c r="U7" i="195"/>
  <c r="Y7" i="195"/>
  <c r="AC7" i="195"/>
  <c r="AG7" i="195"/>
  <c r="AK7" i="195"/>
  <c r="AO7" i="195"/>
  <c r="AS7" i="195"/>
  <c r="J8" i="195"/>
  <c r="N8" i="195"/>
  <c r="R8" i="195"/>
  <c r="V8" i="195"/>
  <c r="Z8" i="195"/>
  <c r="AD8" i="195"/>
  <c r="AH8" i="195"/>
  <c r="AL8" i="195"/>
  <c r="AP8" i="195"/>
  <c r="AT8" i="195"/>
  <c r="G9" i="195"/>
  <c r="K9" i="195"/>
  <c r="O9" i="195"/>
  <c r="S9" i="195"/>
  <c r="W9" i="195"/>
  <c r="AA9" i="195"/>
  <c r="AE9" i="195"/>
  <c r="AI9" i="195"/>
  <c r="AM9" i="195"/>
  <c r="AQ9" i="195"/>
  <c r="AU9" i="195"/>
  <c r="H10" i="195"/>
  <c r="L10" i="195"/>
  <c r="P10" i="195"/>
  <c r="T10" i="195"/>
  <c r="X10" i="195"/>
  <c r="AB10" i="195"/>
  <c r="AF10" i="195"/>
  <c r="AJ10" i="195"/>
  <c r="AN10" i="195"/>
  <c r="AR10" i="195"/>
  <c r="AV10" i="195"/>
  <c r="E11" i="195"/>
  <c r="I11" i="195"/>
  <c r="M11" i="195"/>
  <c r="Q11" i="195"/>
  <c r="U11" i="195"/>
  <c r="Y11" i="195"/>
  <c r="AC11" i="195"/>
  <c r="AG11" i="195"/>
  <c r="AK11" i="195"/>
  <c r="AO11" i="195"/>
  <c r="AS11" i="195"/>
  <c r="J13" i="195"/>
  <c r="N13" i="195"/>
  <c r="R13" i="195"/>
  <c r="V13" i="195"/>
  <c r="Z13" i="195"/>
  <c r="AD13" i="195"/>
  <c r="AH13" i="195"/>
  <c r="AL13" i="195"/>
  <c r="AP13" i="195"/>
  <c r="S6" i="195"/>
  <c r="AI6" i="195"/>
  <c r="L7" i="195"/>
  <c r="AB7" i="195"/>
  <c r="AR7" i="195"/>
  <c r="U8" i="195"/>
  <c r="AK8" i="195"/>
  <c r="R9" i="195"/>
  <c r="AH9" i="195"/>
  <c r="K10" i="195"/>
  <c r="AA10" i="195"/>
  <c r="AQ10" i="195"/>
  <c r="L11" i="195"/>
  <c r="R11" i="195"/>
  <c r="W11" i="195"/>
  <c r="AB11" i="195"/>
  <c r="AH11" i="195"/>
  <c r="AM11" i="195"/>
  <c r="AR11" i="195"/>
  <c r="H13" i="195"/>
  <c r="M13" i="195"/>
  <c r="S13" i="195"/>
  <c r="X13" i="195"/>
  <c r="AC13" i="195"/>
  <c r="AI13" i="195"/>
  <c r="AN13" i="195"/>
  <c r="AS13" i="195"/>
  <c r="J14" i="195"/>
  <c r="N14" i="195"/>
  <c r="R14" i="195"/>
  <c r="V14" i="195"/>
  <c r="Z14" i="195"/>
  <c r="AD14" i="195"/>
  <c r="AH14" i="195"/>
  <c r="AL14" i="195"/>
  <c r="AP14" i="195"/>
  <c r="AT14" i="195"/>
  <c r="G15" i="195"/>
  <c r="K15" i="195"/>
  <c r="O15" i="195"/>
  <c r="S15" i="195"/>
  <c r="W15" i="195"/>
  <c r="AA15" i="195"/>
  <c r="AE15" i="195"/>
  <c r="AI15" i="195"/>
  <c r="AM15" i="195"/>
  <c r="AQ15" i="195"/>
  <c r="AU15" i="195"/>
  <c r="H17" i="195"/>
  <c r="L17" i="195"/>
  <c r="P17" i="195"/>
  <c r="T17" i="195"/>
  <c r="X17" i="195"/>
  <c r="AB17" i="195"/>
  <c r="AF17" i="195"/>
  <c r="AJ17" i="195"/>
  <c r="AN17" i="195"/>
  <c r="AR17" i="195"/>
  <c r="AV17" i="195"/>
  <c r="E18" i="195"/>
  <c r="I18" i="195"/>
  <c r="M18" i="195"/>
  <c r="Q18" i="195"/>
  <c r="U18" i="195"/>
  <c r="Y18" i="195"/>
  <c r="AC18" i="195"/>
  <c r="AG18" i="195"/>
  <c r="AK18" i="195"/>
  <c r="AO18" i="195"/>
  <c r="AS18" i="195"/>
  <c r="G6" i="195"/>
  <c r="W6" i="195"/>
  <c r="AM6" i="195"/>
  <c r="P7" i="195"/>
  <c r="AF7" i="195"/>
  <c r="AV7" i="195"/>
  <c r="I8" i="195"/>
  <c r="Y8" i="195"/>
  <c r="AO8" i="195"/>
  <c r="V9" i="195"/>
  <c r="AL9" i="195"/>
  <c r="O10" i="195"/>
  <c r="AE10" i="195"/>
  <c r="AU10" i="195"/>
  <c r="H11" i="195"/>
  <c r="N11" i="195"/>
  <c r="S11" i="195"/>
  <c r="X11" i="195"/>
  <c r="AD11" i="195"/>
  <c r="AI11" i="195"/>
  <c r="AN11" i="195"/>
  <c r="AT11" i="195"/>
  <c r="E13" i="195"/>
  <c r="I13" i="195"/>
  <c r="O13" i="195"/>
  <c r="T13" i="195"/>
  <c r="Y13" i="195"/>
  <c r="AE13" i="195"/>
  <c r="AJ13" i="195"/>
  <c r="AO13" i="195"/>
  <c r="AT13" i="195"/>
  <c r="G14" i="195"/>
  <c r="K14" i="195"/>
  <c r="O14" i="195"/>
  <c r="S14" i="195"/>
  <c r="W14" i="195"/>
  <c r="AA14" i="195"/>
  <c r="AE14" i="195"/>
  <c r="AI14" i="195"/>
  <c r="AM14" i="195"/>
  <c r="AQ14" i="195"/>
  <c r="AU14" i="195"/>
  <c r="H15" i="195"/>
  <c r="L15" i="195"/>
  <c r="P15" i="195"/>
  <c r="T15" i="195"/>
  <c r="X15" i="195"/>
  <c r="AB15" i="195"/>
  <c r="AF15" i="195"/>
  <c r="AJ15" i="195"/>
  <c r="AN15" i="195"/>
  <c r="AR15" i="195"/>
  <c r="AV15" i="195"/>
  <c r="E17" i="195"/>
  <c r="I17" i="195"/>
  <c r="M17" i="195"/>
  <c r="Q17" i="195"/>
  <c r="U17" i="195"/>
  <c r="Y17" i="195"/>
  <c r="AC17" i="195"/>
  <c r="AG17" i="195"/>
  <c r="AK17" i="195"/>
  <c r="AO17" i="195"/>
  <c r="AS17" i="195"/>
  <c r="J18" i="195"/>
  <c r="N18" i="195"/>
  <c r="R18" i="195"/>
  <c r="V18" i="195"/>
  <c r="Z18" i="195"/>
  <c r="AD18" i="195"/>
  <c r="AH18" i="195"/>
  <c r="AL18" i="195"/>
  <c r="K6" i="195"/>
  <c r="AA6" i="195"/>
  <c r="AQ6" i="195"/>
  <c r="T7" i="195"/>
  <c r="AJ7" i="195"/>
  <c r="M8" i="195"/>
  <c r="AC8" i="195"/>
  <c r="AS8" i="195"/>
  <c r="J9" i="195"/>
  <c r="Z9" i="195"/>
  <c r="AP9" i="195"/>
  <c r="S10" i="195"/>
  <c r="AI10" i="195"/>
  <c r="J11" i="195"/>
  <c r="O11" i="195"/>
  <c r="T11" i="195"/>
  <c r="Z11" i="195"/>
  <c r="AE11" i="195"/>
  <c r="AJ11" i="195"/>
  <c r="AP11" i="195"/>
  <c r="AU11" i="195"/>
  <c r="K13" i="195"/>
  <c r="P13" i="195"/>
  <c r="U13" i="195"/>
  <c r="AA13" i="195"/>
  <c r="AF13" i="195"/>
  <c r="AK13" i="195"/>
  <c r="AQ13" i="195"/>
  <c r="AU13" i="195"/>
  <c r="H14" i="195"/>
  <c r="L14" i="195"/>
  <c r="P14" i="195"/>
  <c r="T14" i="195"/>
  <c r="X14" i="195"/>
  <c r="AB14" i="195"/>
  <c r="AF14" i="195"/>
  <c r="AJ14" i="195"/>
  <c r="AN14" i="195"/>
  <c r="AR14" i="195"/>
  <c r="AV14" i="195"/>
  <c r="E15" i="195"/>
  <c r="I15" i="195"/>
  <c r="M15" i="195"/>
  <c r="Q15" i="195"/>
  <c r="U15" i="195"/>
  <c r="Y15" i="195"/>
  <c r="AC15" i="195"/>
  <c r="AG15" i="195"/>
  <c r="AK15" i="195"/>
  <c r="AO15" i="195"/>
  <c r="AS15" i="195"/>
  <c r="J17" i="195"/>
  <c r="N17" i="195"/>
  <c r="R17" i="195"/>
  <c r="V17" i="195"/>
  <c r="Z17" i="195"/>
  <c r="AD17" i="195"/>
  <c r="AH17" i="195"/>
  <c r="AL17" i="195"/>
  <c r="AP17" i="195"/>
  <c r="AT17" i="195"/>
  <c r="G18" i="195"/>
  <c r="K18" i="195"/>
  <c r="O18" i="195"/>
  <c r="S18" i="195"/>
  <c r="W18" i="195"/>
  <c r="AA18" i="195"/>
  <c r="AE18" i="195"/>
  <c r="AI18" i="195"/>
  <c r="AM18" i="195"/>
  <c r="AQ18" i="195"/>
  <c r="AU18" i="195"/>
  <c r="H20" i="195"/>
  <c r="O6" i="195"/>
  <c r="AE6" i="195"/>
  <c r="AU6" i="195"/>
  <c r="H7" i="195"/>
  <c r="X7" i="195"/>
  <c r="AN7" i="195"/>
  <c r="E8" i="195"/>
  <c r="Q8" i="195"/>
  <c r="AG8" i="195"/>
  <c r="N9" i="195"/>
  <c r="AD9" i="195"/>
  <c r="AT9" i="195"/>
  <c r="G10" i="195"/>
  <c r="W10" i="195"/>
  <c r="AM10" i="195"/>
  <c r="K11" i="195"/>
  <c r="P11" i="195"/>
  <c r="V11" i="195"/>
  <c r="AA11" i="195"/>
  <c r="AF11" i="195"/>
  <c r="AL11" i="195"/>
  <c r="AQ11" i="195"/>
  <c r="AV11" i="195"/>
  <c r="G13" i="195"/>
  <c r="L13" i="195"/>
  <c r="Q13" i="195"/>
  <c r="W13" i="195"/>
  <c r="AB13" i="195"/>
  <c r="AG13" i="195"/>
  <c r="AM13" i="195"/>
  <c r="AR13" i="195"/>
  <c r="AV13" i="195"/>
  <c r="E14" i="195"/>
  <c r="I14" i="195"/>
  <c r="M14" i="195"/>
  <c r="Q14" i="195"/>
  <c r="U14" i="195"/>
  <c r="Y14" i="195"/>
  <c r="AC14" i="195"/>
  <c r="AG14" i="195"/>
  <c r="AK14" i="195"/>
  <c r="AO14" i="195"/>
  <c r="AS14" i="195"/>
  <c r="J15" i="195"/>
  <c r="N15" i="195"/>
  <c r="R15" i="195"/>
  <c r="V15" i="195"/>
  <c r="Z15" i="195"/>
  <c r="AD15" i="195"/>
  <c r="AH15" i="195"/>
  <c r="AL15" i="195"/>
  <c r="AP15" i="195"/>
  <c r="AT15" i="195"/>
  <c r="G17" i="195"/>
  <c r="K17" i="195"/>
  <c r="O17" i="195"/>
  <c r="S17" i="195"/>
  <c r="W17" i="195"/>
  <c r="AA17" i="195"/>
  <c r="AE17" i="195"/>
  <c r="AI17" i="195"/>
  <c r="AM17" i="195"/>
  <c r="AQ17" i="195"/>
  <c r="AU17" i="195"/>
  <c r="H18" i="195"/>
  <c r="L18" i="195"/>
  <c r="P18" i="195"/>
  <c r="T18" i="195"/>
  <c r="X18" i="195"/>
  <c r="AB18" i="195"/>
  <c r="AF18" i="195"/>
  <c r="AJ18" i="195"/>
  <c r="AN18" i="195"/>
  <c r="AR18" i="195"/>
  <c r="AV18" i="195"/>
  <c r="E20" i="195"/>
  <c r="I20" i="195"/>
  <c r="M20" i="195"/>
  <c r="Q20" i="195"/>
  <c r="U20" i="195"/>
  <c r="Y20" i="195"/>
  <c r="AC20" i="195"/>
  <c r="AG20" i="195"/>
  <c r="AK20" i="195"/>
  <c r="AO20" i="195"/>
  <c r="AS20" i="195"/>
  <c r="J21" i="195"/>
  <c r="N21" i="195"/>
  <c r="R21" i="195"/>
  <c r="V21" i="195"/>
  <c r="Z21" i="195"/>
  <c r="AD21" i="195"/>
  <c r="AH21" i="195"/>
  <c r="AL21" i="195"/>
  <c r="AP21" i="195"/>
  <c r="AT21" i="195"/>
  <c r="G22" i="195"/>
  <c r="K22" i="195"/>
  <c r="O22" i="195"/>
  <c r="S22" i="195"/>
  <c r="W22" i="195"/>
  <c r="AA22" i="195"/>
  <c r="AE22" i="195"/>
  <c r="AI22" i="195"/>
  <c r="AM22" i="195"/>
  <c r="AQ22" i="195"/>
  <c r="AU22" i="195"/>
  <c r="H24" i="195"/>
  <c r="L24" i="195"/>
  <c r="AT18" i="195"/>
  <c r="G20" i="195"/>
  <c r="N20" i="195"/>
  <c r="S20" i="195"/>
  <c r="X20" i="195"/>
  <c r="AD20" i="195"/>
  <c r="AI20" i="195"/>
  <c r="AN20" i="195"/>
  <c r="AT20" i="195"/>
  <c r="E21" i="195"/>
  <c r="I21" i="195"/>
  <c r="O21" i="195"/>
  <c r="T21" i="195"/>
  <c r="Y21" i="195"/>
  <c r="AE21" i="195"/>
  <c r="AJ21" i="195"/>
  <c r="AO21" i="195"/>
  <c r="AU21" i="195"/>
  <c r="L22" i="195"/>
  <c r="Q22" i="195"/>
  <c r="V22" i="195"/>
  <c r="AB22" i="195"/>
  <c r="AG22" i="195"/>
  <c r="AL22" i="195"/>
  <c r="AR22" i="195"/>
  <c r="I24" i="195"/>
  <c r="N24" i="195"/>
  <c r="R24" i="195"/>
  <c r="V24" i="195"/>
  <c r="Z24" i="195"/>
  <c r="AD24" i="195"/>
  <c r="AH24" i="195"/>
  <c r="AL24" i="195"/>
  <c r="AP24" i="195"/>
  <c r="AT24" i="195"/>
  <c r="G25" i="195"/>
  <c r="K25" i="195"/>
  <c r="O25" i="195"/>
  <c r="S25" i="195"/>
  <c r="W25" i="195"/>
  <c r="AA25" i="195"/>
  <c r="AE25" i="195"/>
  <c r="AI25" i="195"/>
  <c r="AM25" i="195"/>
  <c r="AQ25" i="195"/>
  <c r="AU25" i="195"/>
  <c r="H26" i="195"/>
  <c r="L26" i="195"/>
  <c r="P26" i="195"/>
  <c r="T26" i="195"/>
  <c r="X26" i="195"/>
  <c r="AB26" i="195"/>
  <c r="AF26" i="195"/>
  <c r="AJ26" i="195"/>
  <c r="AN26" i="195"/>
  <c r="AR26" i="195"/>
  <c r="AV26" i="195"/>
  <c r="E28" i="195"/>
  <c r="I28" i="195"/>
  <c r="M28" i="195"/>
  <c r="Q28" i="195"/>
  <c r="U28" i="195"/>
  <c r="Y28" i="195"/>
  <c r="AC28" i="195"/>
  <c r="AG28" i="195"/>
  <c r="AK28" i="195"/>
  <c r="AO28" i="195"/>
  <c r="AS28" i="195"/>
  <c r="J29" i="195"/>
  <c r="N29" i="195"/>
  <c r="R29" i="195"/>
  <c r="V29" i="195"/>
  <c r="Z29" i="195"/>
  <c r="AD29" i="195"/>
  <c r="J20" i="195"/>
  <c r="O20" i="195"/>
  <c r="T20" i="195"/>
  <c r="Z20" i="195"/>
  <c r="AE20" i="195"/>
  <c r="AJ20" i="195"/>
  <c r="AP20" i="195"/>
  <c r="AU20" i="195"/>
  <c r="K21" i="195"/>
  <c r="P21" i="195"/>
  <c r="U21" i="195"/>
  <c r="AA21" i="195"/>
  <c r="AF21" i="195"/>
  <c r="AK21" i="195"/>
  <c r="AQ21" i="195"/>
  <c r="AV21" i="195"/>
  <c r="H22" i="195"/>
  <c r="M22" i="195"/>
  <c r="R22" i="195"/>
  <c r="X22" i="195"/>
  <c r="AC22" i="195"/>
  <c r="AH22" i="195"/>
  <c r="AN22" i="195"/>
  <c r="AS22" i="195"/>
  <c r="E24" i="195"/>
  <c r="J24" i="195"/>
  <c r="O24" i="195"/>
  <c r="S24" i="195"/>
  <c r="W24" i="195"/>
  <c r="AA24" i="195"/>
  <c r="AE24" i="195"/>
  <c r="AI24" i="195"/>
  <c r="AM24" i="195"/>
  <c r="AQ24" i="195"/>
  <c r="AU24" i="195"/>
  <c r="H25" i="195"/>
  <c r="L25" i="195"/>
  <c r="P25" i="195"/>
  <c r="T25" i="195"/>
  <c r="X25" i="195"/>
  <c r="AB25" i="195"/>
  <c r="AF25" i="195"/>
  <c r="AJ25" i="195"/>
  <c r="AN25" i="195"/>
  <c r="AR25" i="195"/>
  <c r="AV25" i="195"/>
  <c r="E26" i="195"/>
  <c r="I26" i="195"/>
  <c r="M26" i="195"/>
  <c r="Q26" i="195"/>
  <c r="U26" i="195"/>
  <c r="Y26" i="195"/>
  <c r="AC26" i="195"/>
  <c r="AG26" i="195"/>
  <c r="AK26" i="195"/>
  <c r="AO26" i="195"/>
  <c r="AS26" i="195"/>
  <c r="J28" i="195"/>
  <c r="N28" i="195"/>
  <c r="R28" i="195"/>
  <c r="V28" i="195"/>
  <c r="Z28" i="195"/>
  <c r="AD28" i="195"/>
  <c r="AH28" i="195"/>
  <c r="AL28" i="195"/>
  <c r="AP28" i="195"/>
  <c r="AT28" i="195"/>
  <c r="G29" i="195"/>
  <c r="K29" i="195"/>
  <c r="O29" i="195"/>
  <c r="S29" i="195"/>
  <c r="W29" i="195"/>
  <c r="AA29" i="195"/>
  <c r="K20" i="195"/>
  <c r="P20" i="195"/>
  <c r="V20" i="195"/>
  <c r="AA20" i="195"/>
  <c r="AF20" i="195"/>
  <c r="AL20" i="195"/>
  <c r="AQ20" i="195"/>
  <c r="AV20" i="195"/>
  <c r="G21" i="195"/>
  <c r="L21" i="195"/>
  <c r="Q21" i="195"/>
  <c r="W21" i="195"/>
  <c r="AB21" i="195"/>
  <c r="AG21" i="195"/>
  <c r="AM21" i="195"/>
  <c r="AR21" i="195"/>
  <c r="I22" i="195"/>
  <c r="N22" i="195"/>
  <c r="T22" i="195"/>
  <c r="Y22" i="195"/>
  <c r="AD22" i="195"/>
  <c r="AJ22" i="195"/>
  <c r="AO22" i="195"/>
  <c r="AT22" i="195"/>
  <c r="K24" i="195"/>
  <c r="P24" i="195"/>
  <c r="T24" i="195"/>
  <c r="X24" i="195"/>
  <c r="AB24" i="195"/>
  <c r="AF24" i="195"/>
  <c r="AJ24" i="195"/>
  <c r="AN24" i="195"/>
  <c r="AR24" i="195"/>
  <c r="AV24" i="195"/>
  <c r="E25" i="195"/>
  <c r="I25" i="195"/>
  <c r="M25" i="195"/>
  <c r="Q25" i="195"/>
  <c r="U25" i="195"/>
  <c r="Y25" i="195"/>
  <c r="AC25" i="195"/>
  <c r="AG25" i="195"/>
  <c r="AK25" i="195"/>
  <c r="AO25" i="195"/>
  <c r="AS25" i="195"/>
  <c r="J26" i="195"/>
  <c r="N26" i="195"/>
  <c r="R26" i="195"/>
  <c r="V26" i="195"/>
  <c r="Z26" i="195"/>
  <c r="AD26" i="195"/>
  <c r="AH26" i="195"/>
  <c r="AL26" i="195"/>
  <c r="AP26" i="195"/>
  <c r="AT26" i="195"/>
  <c r="G28" i="195"/>
  <c r="K28" i="195"/>
  <c r="O28" i="195"/>
  <c r="S28" i="195"/>
  <c r="W28" i="195"/>
  <c r="AA28" i="195"/>
  <c r="AE28" i="195"/>
  <c r="AI28" i="195"/>
  <c r="AM28" i="195"/>
  <c r="AQ28" i="195"/>
  <c r="AU28" i="195"/>
  <c r="H29" i="195"/>
  <c r="L29" i="195"/>
  <c r="P29" i="195"/>
  <c r="T29" i="195"/>
  <c r="X29" i="195"/>
  <c r="AB29" i="195"/>
  <c r="AF29" i="195"/>
  <c r="AP18" i="195"/>
  <c r="L20" i="195"/>
  <c r="R20" i="195"/>
  <c r="W20" i="195"/>
  <c r="AB20" i="195"/>
  <c r="AH20" i="195"/>
  <c r="AM20" i="195"/>
  <c r="AR20" i="195"/>
  <c r="H21" i="195"/>
  <c r="M21" i="195"/>
  <c r="S21" i="195"/>
  <c r="X21" i="195"/>
  <c r="AC21" i="195"/>
  <c r="AI21" i="195"/>
  <c r="AN21" i="195"/>
  <c r="AS21" i="195"/>
  <c r="E22" i="195"/>
  <c r="J22" i="195"/>
  <c r="P22" i="195"/>
  <c r="U22" i="195"/>
  <c r="Z22" i="195"/>
  <c r="AF22" i="195"/>
  <c r="AK22" i="195"/>
  <c r="AP22" i="195"/>
  <c r="AV22" i="195"/>
  <c r="G24" i="195"/>
  <c r="M24" i="195"/>
  <c r="Q24" i="195"/>
  <c r="U24" i="195"/>
  <c r="Y24" i="195"/>
  <c r="AC24" i="195"/>
  <c r="AG24" i="195"/>
  <c r="AK24" i="195"/>
  <c r="AO24" i="195"/>
  <c r="AS24" i="195"/>
  <c r="J25" i="195"/>
  <c r="N25" i="195"/>
  <c r="R25" i="195"/>
  <c r="V25" i="195"/>
  <c r="Z25" i="195"/>
  <c r="AD25" i="195"/>
  <c r="AH25" i="195"/>
  <c r="AL25" i="195"/>
  <c r="AP25" i="195"/>
  <c r="AT25" i="195"/>
  <c r="G26" i="195"/>
  <c r="K26" i="195"/>
  <c r="O26" i="195"/>
  <c r="S26" i="195"/>
  <c r="W26" i="195"/>
  <c r="AA26" i="195"/>
  <c r="AE26" i="195"/>
  <c r="AI26" i="195"/>
  <c r="AM26" i="195"/>
  <c r="AQ26" i="195"/>
  <c r="AU26" i="195"/>
  <c r="H28" i="195"/>
  <c r="L28" i="195"/>
  <c r="P28" i="195"/>
  <c r="T28" i="195"/>
  <c r="X28" i="195"/>
  <c r="AB28" i="195"/>
  <c r="AF28" i="195"/>
  <c r="AJ28" i="195"/>
  <c r="AN28" i="195"/>
  <c r="AR28" i="195"/>
  <c r="AV28" i="195"/>
  <c r="E29" i="195"/>
  <c r="I29" i="195"/>
  <c r="M29" i="195"/>
  <c r="Q29" i="195"/>
  <c r="U29" i="195"/>
  <c r="Y29" i="195"/>
  <c r="AC29" i="195"/>
  <c r="AG29" i="195"/>
  <c r="AK29" i="195"/>
  <c r="AO29" i="195"/>
  <c r="AS29" i="195"/>
  <c r="J30" i="195"/>
  <c r="N30" i="195"/>
  <c r="R30" i="195"/>
  <c r="V30" i="195"/>
  <c r="Z30" i="195"/>
  <c r="AD30" i="195"/>
  <c r="AH30" i="195"/>
  <c r="AL30" i="195"/>
  <c r="AP30" i="195"/>
  <c r="AT30" i="195"/>
  <c r="G32" i="195"/>
  <c r="K32" i="195"/>
  <c r="O32" i="195"/>
  <c r="S32" i="195"/>
  <c r="W32" i="195"/>
  <c r="AA32" i="195"/>
  <c r="AE32" i="195"/>
  <c r="AI32" i="195"/>
  <c r="AM32" i="195"/>
  <c r="AQ32" i="195"/>
  <c r="AU32" i="195"/>
  <c r="H33" i="195"/>
  <c r="L33" i="195"/>
  <c r="P33" i="195"/>
  <c r="T33" i="195"/>
  <c r="X33" i="195"/>
  <c r="AB33" i="195"/>
  <c r="AF33" i="195"/>
  <c r="AJ33" i="195"/>
  <c r="AN33" i="195"/>
  <c r="AR33" i="195"/>
  <c r="AV33" i="195"/>
  <c r="E34" i="195"/>
  <c r="I34" i="195"/>
  <c r="M34" i="195"/>
  <c r="Q34" i="195"/>
  <c r="U34" i="195"/>
  <c r="AH29" i="195"/>
  <c r="AM29" i="195"/>
  <c r="AR29" i="195"/>
  <c r="H30" i="195"/>
  <c r="M30" i="195"/>
  <c r="S30" i="195"/>
  <c r="X30" i="195"/>
  <c r="AC30" i="195"/>
  <c r="AI30" i="195"/>
  <c r="AN30" i="195"/>
  <c r="AS30" i="195"/>
  <c r="E32" i="195"/>
  <c r="J32" i="195"/>
  <c r="P32" i="195"/>
  <c r="U32" i="195"/>
  <c r="Z32" i="195"/>
  <c r="AF32" i="195"/>
  <c r="AK32" i="195"/>
  <c r="AP32" i="195"/>
  <c r="AV32" i="195"/>
  <c r="G33" i="195"/>
  <c r="M33" i="195"/>
  <c r="R33" i="195"/>
  <c r="W33" i="195"/>
  <c r="AC33" i="195"/>
  <c r="AH33" i="195"/>
  <c r="AM33" i="195"/>
  <c r="AS33" i="195"/>
  <c r="J34" i="195"/>
  <c r="O34" i="195"/>
  <c r="T34" i="195"/>
  <c r="Y34" i="195"/>
  <c r="AC34" i="195"/>
  <c r="AG34" i="195"/>
  <c r="AK34" i="195"/>
  <c r="AO34" i="195"/>
  <c r="AS34" i="195"/>
  <c r="J35" i="195"/>
  <c r="N35" i="195"/>
  <c r="R35" i="195"/>
  <c r="V35" i="195"/>
  <c r="Z35" i="195"/>
  <c r="AD35" i="195"/>
  <c r="AH35" i="195"/>
  <c r="AL35" i="195"/>
  <c r="AP35" i="195"/>
  <c r="AT35" i="195"/>
  <c r="G36" i="195"/>
  <c r="K36" i="195"/>
  <c r="O36" i="195"/>
  <c r="S36" i="195"/>
  <c r="W36" i="195"/>
  <c r="AA36" i="195"/>
  <c r="AE36" i="195"/>
  <c r="AI36" i="195"/>
  <c r="AM36" i="195"/>
  <c r="AQ36" i="195"/>
  <c r="AU36" i="195"/>
  <c r="H38" i="195"/>
  <c r="L38" i="195"/>
  <c r="P38" i="195"/>
  <c r="T38" i="195"/>
  <c r="X38" i="195"/>
  <c r="AB38" i="195"/>
  <c r="AF38" i="195"/>
  <c r="AJ38" i="195"/>
  <c r="AN38" i="195"/>
  <c r="AR38" i="195"/>
  <c r="AV38" i="195"/>
  <c r="E39" i="195"/>
  <c r="I39" i="195"/>
  <c r="M39" i="195"/>
  <c r="AI29" i="195"/>
  <c r="AN29" i="195"/>
  <c r="AT29" i="195"/>
  <c r="E30" i="195"/>
  <c r="I30" i="195"/>
  <c r="O30" i="195"/>
  <c r="T30" i="195"/>
  <c r="Y30" i="195"/>
  <c r="AE30" i="195"/>
  <c r="AJ30" i="195"/>
  <c r="AO30" i="195"/>
  <c r="AU30" i="195"/>
  <c r="L32" i="195"/>
  <c r="Q32" i="195"/>
  <c r="V32" i="195"/>
  <c r="AB32" i="195"/>
  <c r="AG32" i="195"/>
  <c r="AL32" i="195"/>
  <c r="AR32" i="195"/>
  <c r="I33" i="195"/>
  <c r="N33" i="195"/>
  <c r="S33" i="195"/>
  <c r="Y33" i="195"/>
  <c r="AD33" i="195"/>
  <c r="AI33" i="195"/>
  <c r="AO33" i="195"/>
  <c r="AT33" i="195"/>
  <c r="K34" i="195"/>
  <c r="P34" i="195"/>
  <c r="V34" i="195"/>
  <c r="Z34" i="195"/>
  <c r="AD34" i="195"/>
  <c r="AH34" i="195"/>
  <c r="AL34" i="195"/>
  <c r="AP34" i="195"/>
  <c r="AT34" i="195"/>
  <c r="G35" i="195"/>
  <c r="K35" i="195"/>
  <c r="O35" i="195"/>
  <c r="S35" i="195"/>
  <c r="W35" i="195"/>
  <c r="AA35" i="195"/>
  <c r="AE35" i="195"/>
  <c r="AI35" i="195"/>
  <c r="AM35" i="195"/>
  <c r="AQ35" i="195"/>
  <c r="AU35" i="195"/>
  <c r="H36" i="195"/>
  <c r="L36" i="195"/>
  <c r="P36" i="195"/>
  <c r="T36" i="195"/>
  <c r="X36" i="195"/>
  <c r="AB36" i="195"/>
  <c r="AF36" i="195"/>
  <c r="AJ36" i="195"/>
  <c r="AN36" i="195"/>
  <c r="AR36" i="195"/>
  <c r="AV36" i="195"/>
  <c r="E38" i="195"/>
  <c r="I38" i="195"/>
  <c r="M38" i="195"/>
  <c r="Q38" i="195"/>
  <c r="U38" i="195"/>
  <c r="Y38" i="195"/>
  <c r="AC38" i="195"/>
  <c r="AG38" i="195"/>
  <c r="AK38" i="195"/>
  <c r="AO38" i="195"/>
  <c r="AS38" i="195"/>
  <c r="J39" i="195"/>
  <c r="N39" i="195"/>
  <c r="R39" i="195"/>
  <c r="V39" i="195"/>
  <c r="Z39" i="195"/>
  <c r="AJ29" i="195"/>
  <c r="AP29" i="195"/>
  <c r="AU29" i="195"/>
  <c r="K30" i="195"/>
  <c r="P30" i="195"/>
  <c r="U30" i="195"/>
  <c r="AA30" i="195"/>
  <c r="AF30" i="195"/>
  <c r="AK30" i="195"/>
  <c r="AQ30" i="195"/>
  <c r="AV30" i="195"/>
  <c r="H32" i="195"/>
  <c r="M32" i="195"/>
  <c r="R32" i="195"/>
  <c r="X32" i="195"/>
  <c r="AC32" i="195"/>
  <c r="AH32" i="195"/>
  <c r="AN32" i="195"/>
  <c r="AS32" i="195"/>
  <c r="E33" i="195"/>
  <c r="J33" i="195"/>
  <c r="O33" i="195"/>
  <c r="U33" i="195"/>
  <c r="Z33" i="195"/>
  <c r="AE33" i="195"/>
  <c r="AK33" i="195"/>
  <c r="AP33" i="195"/>
  <c r="AU33" i="195"/>
  <c r="G34" i="195"/>
  <c r="L34" i="195"/>
  <c r="R34" i="195"/>
  <c r="W34" i="195"/>
  <c r="AA34" i="195"/>
  <c r="AE34" i="195"/>
  <c r="AI34" i="195"/>
  <c r="AM34" i="195"/>
  <c r="AQ34" i="195"/>
  <c r="AU34" i="195"/>
  <c r="H35" i="195"/>
  <c r="L35" i="195"/>
  <c r="P35" i="195"/>
  <c r="T35" i="195"/>
  <c r="X35" i="195"/>
  <c r="AB35" i="195"/>
  <c r="AF35" i="195"/>
  <c r="AJ35" i="195"/>
  <c r="AN35" i="195"/>
  <c r="AR35" i="195"/>
  <c r="AV35" i="195"/>
  <c r="E36" i="195"/>
  <c r="I36" i="195"/>
  <c r="M36" i="195"/>
  <c r="Q36" i="195"/>
  <c r="U36" i="195"/>
  <c r="Y36" i="195"/>
  <c r="AC36" i="195"/>
  <c r="AG36" i="195"/>
  <c r="AK36" i="195"/>
  <c r="AO36" i="195"/>
  <c r="AS36" i="195"/>
  <c r="J38" i="195"/>
  <c r="N38" i="195"/>
  <c r="R38" i="195"/>
  <c r="V38" i="195"/>
  <c r="Z38" i="195"/>
  <c r="AD38" i="195"/>
  <c r="AH38" i="195"/>
  <c r="AL38" i="195"/>
  <c r="AP38" i="195"/>
  <c r="AT38" i="195"/>
  <c r="G39" i="195"/>
  <c r="K39" i="195"/>
  <c r="O39" i="195"/>
  <c r="AE29" i="195"/>
  <c r="AL29" i="195"/>
  <c r="AQ29" i="195"/>
  <c r="AV29" i="195"/>
  <c r="G30" i="195"/>
  <c r="L30" i="195"/>
  <c r="Q30" i="195"/>
  <c r="W30" i="195"/>
  <c r="AB30" i="195"/>
  <c r="AG30" i="195"/>
  <c r="AM30" i="195"/>
  <c r="AR30" i="195"/>
  <c r="I32" i="195"/>
  <c r="N32" i="195"/>
  <c r="T32" i="195"/>
  <c r="Y32" i="195"/>
  <c r="AD32" i="195"/>
  <c r="AJ32" i="195"/>
  <c r="AO32" i="195"/>
  <c r="AT32" i="195"/>
  <c r="K33" i="195"/>
  <c r="Q33" i="195"/>
  <c r="V33" i="195"/>
  <c r="AA33" i="195"/>
  <c r="AG33" i="195"/>
  <c r="AL33" i="195"/>
  <c r="AQ33" i="195"/>
  <c r="H34" i="195"/>
  <c r="N34" i="195"/>
  <c r="S34" i="195"/>
  <c r="X34" i="195"/>
  <c r="AB34" i="195"/>
  <c r="AF34" i="195"/>
  <c r="AJ34" i="195"/>
  <c r="AN34" i="195"/>
  <c r="AR34" i="195"/>
  <c r="AV34" i="195"/>
  <c r="E35" i="195"/>
  <c r="I35" i="195"/>
  <c r="M35" i="195"/>
  <c r="Q35" i="195"/>
  <c r="U35" i="195"/>
  <c r="Y35" i="195"/>
  <c r="AC35" i="195"/>
  <c r="AG35" i="195"/>
  <c r="AK35" i="195"/>
  <c r="AO35" i="195"/>
  <c r="AS35" i="195"/>
  <c r="J36" i="195"/>
  <c r="N36" i="195"/>
  <c r="R36" i="195"/>
  <c r="V36" i="195"/>
  <c r="Z36" i="195"/>
  <c r="AD36" i="195"/>
  <c r="AH36" i="195"/>
  <c r="AL36" i="195"/>
  <c r="AP36" i="195"/>
  <c r="AT36" i="195"/>
  <c r="G38" i="195"/>
  <c r="K38" i="195"/>
  <c r="O38" i="195"/>
  <c r="S38" i="195"/>
  <c r="W38" i="195"/>
  <c r="AA38" i="195"/>
  <c r="AE38" i="195"/>
  <c r="AI38" i="195"/>
  <c r="AM38" i="195"/>
  <c r="AQ38" i="195"/>
  <c r="AU38" i="195"/>
  <c r="H39" i="195"/>
  <c r="L39" i="195"/>
  <c r="P39" i="195"/>
  <c r="T39" i="195"/>
  <c r="X39" i="195"/>
  <c r="AB39" i="195"/>
  <c r="AF39" i="195"/>
  <c r="AJ39" i="195"/>
  <c r="AN39" i="195"/>
  <c r="AR39" i="195"/>
  <c r="AV39" i="195"/>
  <c r="E40" i="195"/>
  <c r="I40" i="195"/>
  <c r="M40" i="195"/>
  <c r="Q40" i="195"/>
  <c r="U40" i="195"/>
  <c r="Y40" i="195"/>
  <c r="AC40" i="195"/>
  <c r="AG40" i="195"/>
  <c r="AK40" i="195"/>
  <c r="AO40" i="195"/>
  <c r="AS40" i="195"/>
  <c r="J42" i="195"/>
  <c r="N42" i="195"/>
  <c r="R42" i="195"/>
  <c r="V42" i="195"/>
  <c r="Z42" i="195"/>
  <c r="AD42" i="195"/>
  <c r="AH42" i="195"/>
  <c r="AL42" i="195"/>
  <c r="AP42" i="195"/>
  <c r="AT42" i="195"/>
  <c r="G43" i="195"/>
  <c r="K43" i="195"/>
  <c r="O43" i="195"/>
  <c r="S43" i="195"/>
  <c r="W43" i="195"/>
  <c r="AA43" i="195"/>
  <c r="AE43" i="195"/>
  <c r="AI43" i="195"/>
  <c r="AM43" i="195"/>
  <c r="AQ43" i="195"/>
  <c r="AU43" i="195"/>
  <c r="H44" i="195"/>
  <c r="L44" i="195"/>
  <c r="P44" i="195"/>
  <c r="T44" i="195"/>
  <c r="X44" i="195"/>
  <c r="AB44" i="195"/>
  <c r="S39" i="195"/>
  <c r="AA39" i="195"/>
  <c r="AG39" i="195"/>
  <c r="AL39" i="195"/>
  <c r="AQ39" i="195"/>
  <c r="H40" i="195"/>
  <c r="N40" i="195"/>
  <c r="S40" i="195"/>
  <c r="X40" i="195"/>
  <c r="AD40" i="195"/>
  <c r="AI40" i="195"/>
  <c r="AN40" i="195"/>
  <c r="AT40" i="195"/>
  <c r="E42" i="195"/>
  <c r="I42" i="195"/>
  <c r="O42" i="195"/>
  <c r="T42" i="195"/>
  <c r="Y42" i="195"/>
  <c r="AE42" i="195"/>
  <c r="AJ42" i="195"/>
  <c r="AO42" i="195"/>
  <c r="AU42" i="195"/>
  <c r="L43" i="195"/>
  <c r="Q43" i="195"/>
  <c r="V43" i="195"/>
  <c r="AB43" i="195"/>
  <c r="AG43" i="195"/>
  <c r="AL43" i="195"/>
  <c r="AR43" i="195"/>
  <c r="I44" i="195"/>
  <c r="N44" i="195"/>
  <c r="S44" i="195"/>
  <c r="Y44" i="195"/>
  <c r="AD44" i="195"/>
  <c r="AH44" i="195"/>
  <c r="AL44" i="195"/>
  <c r="AP44" i="195"/>
  <c r="AT44" i="195"/>
  <c r="G46" i="195"/>
  <c r="K46" i="195"/>
  <c r="O46" i="195"/>
  <c r="S46" i="195"/>
  <c r="W46" i="195"/>
  <c r="AA46" i="195"/>
  <c r="AE46" i="195"/>
  <c r="AI46" i="195"/>
  <c r="AM46" i="195"/>
  <c r="AQ46" i="195"/>
  <c r="AU46" i="195"/>
  <c r="H47" i="195"/>
  <c r="L47" i="195"/>
  <c r="P47" i="195"/>
  <c r="T47" i="195"/>
  <c r="X47" i="195"/>
  <c r="AB47" i="195"/>
  <c r="AF47" i="195"/>
  <c r="AJ47" i="195"/>
  <c r="AN47" i="195"/>
  <c r="AR47" i="195"/>
  <c r="AV47" i="195"/>
  <c r="J48" i="195"/>
  <c r="N48" i="195"/>
  <c r="R48" i="195"/>
  <c r="V48" i="195"/>
  <c r="Z48" i="195"/>
  <c r="AD48" i="195"/>
  <c r="AH48" i="195"/>
  <c r="AL48" i="195"/>
  <c r="AP48" i="195"/>
  <c r="AT48" i="195"/>
  <c r="G50" i="195"/>
  <c r="K50" i="195"/>
  <c r="O50" i="195"/>
  <c r="S50" i="195"/>
  <c r="W50" i="195"/>
  <c r="AA50" i="195"/>
  <c r="AE50" i="195"/>
  <c r="AI50" i="195"/>
  <c r="AM50" i="195"/>
  <c r="AQ50" i="195"/>
  <c r="AU50" i="195"/>
  <c r="H51" i="195"/>
  <c r="L51" i="195"/>
  <c r="P51" i="195"/>
  <c r="T51" i="195"/>
  <c r="X51" i="195"/>
  <c r="AB51" i="195"/>
  <c r="AF51" i="195"/>
  <c r="AJ51" i="195"/>
  <c r="AN51" i="195"/>
  <c r="U39" i="195"/>
  <c r="AC39" i="195"/>
  <c r="AH39" i="195"/>
  <c r="AM39" i="195"/>
  <c r="AS39" i="195"/>
  <c r="J40" i="195"/>
  <c r="O40" i="195"/>
  <c r="T40" i="195"/>
  <c r="Z40" i="195"/>
  <c r="AE40" i="195"/>
  <c r="AJ40" i="195"/>
  <c r="AP40" i="195"/>
  <c r="AU40" i="195"/>
  <c r="K42" i="195"/>
  <c r="P42" i="195"/>
  <c r="U42" i="195"/>
  <c r="AA42" i="195"/>
  <c r="AF42" i="195"/>
  <c r="AK42" i="195"/>
  <c r="AQ42" i="195"/>
  <c r="AV42" i="195"/>
  <c r="H43" i="195"/>
  <c r="M43" i="195"/>
  <c r="R43" i="195"/>
  <c r="X43" i="195"/>
  <c r="AC43" i="195"/>
  <c r="AH43" i="195"/>
  <c r="AN43" i="195"/>
  <c r="AS43" i="195"/>
  <c r="E44" i="195"/>
  <c r="J44" i="195"/>
  <c r="O44" i="195"/>
  <c r="U44" i="195"/>
  <c r="Z44" i="195"/>
  <c r="AE44" i="195"/>
  <c r="AI44" i="195"/>
  <c r="AM44" i="195"/>
  <c r="AQ44" i="195"/>
  <c r="AU44" i="195"/>
  <c r="H46" i="195"/>
  <c r="L46" i="195"/>
  <c r="P46" i="195"/>
  <c r="T46" i="195"/>
  <c r="X46" i="195"/>
  <c r="AB46" i="195"/>
  <c r="AF46" i="195"/>
  <c r="AJ46" i="195"/>
  <c r="AN46" i="195"/>
  <c r="AR46" i="195"/>
  <c r="AV46" i="195"/>
  <c r="E47" i="195"/>
  <c r="I47" i="195"/>
  <c r="M47" i="195"/>
  <c r="Q47" i="195"/>
  <c r="U47" i="195"/>
  <c r="Y47" i="195"/>
  <c r="AC47" i="195"/>
  <c r="AG47" i="195"/>
  <c r="AK47" i="195"/>
  <c r="AO47" i="195"/>
  <c r="AS47" i="195"/>
  <c r="G48" i="195"/>
  <c r="K48" i="195"/>
  <c r="O48" i="195"/>
  <c r="S48" i="195"/>
  <c r="W48" i="195"/>
  <c r="AA48" i="195"/>
  <c r="AE48" i="195"/>
  <c r="AI48" i="195"/>
  <c r="AM48" i="195"/>
  <c r="AQ48" i="195"/>
  <c r="AU48" i="195"/>
  <c r="H50" i="195"/>
  <c r="L50" i="195"/>
  <c r="P50" i="195"/>
  <c r="T50" i="195"/>
  <c r="X50" i="195"/>
  <c r="AB50" i="195"/>
  <c r="AF50" i="195"/>
  <c r="AJ50" i="195"/>
  <c r="AN50" i="195"/>
  <c r="AR50" i="195"/>
  <c r="AV50" i="195"/>
  <c r="E51" i="195"/>
  <c r="I51" i="195"/>
  <c r="M51" i="195"/>
  <c r="Q51" i="195"/>
  <c r="U51" i="195"/>
  <c r="Y51" i="195"/>
  <c r="AC51" i="195"/>
  <c r="AG51" i="195"/>
  <c r="AK51" i="195"/>
  <c r="AO51" i="195"/>
  <c r="AS51" i="195"/>
  <c r="W39" i="195"/>
  <c r="AD39" i="195"/>
  <c r="AI39" i="195"/>
  <c r="AO39" i="195"/>
  <c r="AT39" i="195"/>
  <c r="K40" i="195"/>
  <c r="P40" i="195"/>
  <c r="V40" i="195"/>
  <c r="AA40" i="195"/>
  <c r="AF40" i="195"/>
  <c r="AL40" i="195"/>
  <c r="AQ40" i="195"/>
  <c r="AV40" i="195"/>
  <c r="G42" i="195"/>
  <c r="L42" i="195"/>
  <c r="Q42" i="195"/>
  <c r="W42" i="195"/>
  <c r="AB42" i="195"/>
  <c r="AG42" i="195"/>
  <c r="AM42" i="195"/>
  <c r="AR42" i="195"/>
  <c r="I43" i="195"/>
  <c r="N43" i="195"/>
  <c r="T43" i="195"/>
  <c r="Y43" i="195"/>
  <c r="AD43" i="195"/>
  <c r="AJ43" i="195"/>
  <c r="AO43" i="195"/>
  <c r="AT43" i="195"/>
  <c r="K44" i="195"/>
  <c r="Q44" i="195"/>
  <c r="V44" i="195"/>
  <c r="AA44" i="195"/>
  <c r="AF44" i="195"/>
  <c r="AJ44" i="195"/>
  <c r="AN44" i="195"/>
  <c r="AR44" i="195"/>
  <c r="AV44" i="195"/>
  <c r="E46" i="195"/>
  <c r="I46" i="195"/>
  <c r="M46" i="195"/>
  <c r="Q46" i="195"/>
  <c r="U46" i="195"/>
  <c r="Y46" i="195"/>
  <c r="AC46" i="195"/>
  <c r="AG46" i="195"/>
  <c r="AK46" i="195"/>
  <c r="AO46" i="195"/>
  <c r="AS46" i="195"/>
  <c r="J47" i="195"/>
  <c r="N47" i="195"/>
  <c r="R47" i="195"/>
  <c r="V47" i="195"/>
  <c r="Z47" i="195"/>
  <c r="AD47" i="195"/>
  <c r="AH47" i="195"/>
  <c r="AL47" i="195"/>
  <c r="AP47" i="195"/>
  <c r="AT47" i="195"/>
  <c r="H48" i="195"/>
  <c r="L48" i="195"/>
  <c r="P48" i="195"/>
  <c r="T48" i="195"/>
  <c r="X48" i="195"/>
  <c r="AB48" i="195"/>
  <c r="AF48" i="195"/>
  <c r="AJ48" i="195"/>
  <c r="AN48" i="195"/>
  <c r="AR48" i="195"/>
  <c r="AV48" i="195"/>
  <c r="E50" i="195"/>
  <c r="I50" i="195"/>
  <c r="M50" i="195"/>
  <c r="Q50" i="195"/>
  <c r="U50" i="195"/>
  <c r="Y50" i="195"/>
  <c r="AC50" i="195"/>
  <c r="AG50" i="195"/>
  <c r="AK50" i="195"/>
  <c r="AO50" i="195"/>
  <c r="AS50" i="195"/>
  <c r="J51" i="195"/>
  <c r="N51" i="195"/>
  <c r="R51" i="195"/>
  <c r="V51" i="195"/>
  <c r="Z51" i="195"/>
  <c r="AD51" i="195"/>
  <c r="AH51" i="195"/>
  <c r="AL51" i="195"/>
  <c r="AP51" i="195"/>
  <c r="AT51" i="195"/>
  <c r="Q39" i="195"/>
  <c r="Y39" i="195"/>
  <c r="AE39" i="195"/>
  <c r="AK39" i="195"/>
  <c r="AP39" i="195"/>
  <c r="AU39" i="195"/>
  <c r="G40" i="195"/>
  <c r="L40" i="195"/>
  <c r="R40" i="195"/>
  <c r="W40" i="195"/>
  <c r="AB40" i="195"/>
  <c r="AH40" i="195"/>
  <c r="AM40" i="195"/>
  <c r="AR40" i="195"/>
  <c r="H42" i="195"/>
  <c r="M42" i="195"/>
  <c r="S42" i="195"/>
  <c r="X42" i="195"/>
  <c r="AC42" i="195"/>
  <c r="AI42" i="195"/>
  <c r="AN42" i="195"/>
  <c r="AS42" i="195"/>
  <c r="E43" i="195"/>
  <c r="J43" i="195"/>
  <c r="P43" i="195"/>
  <c r="U43" i="195"/>
  <c r="Z43" i="195"/>
  <c r="AF43" i="195"/>
  <c r="AK43" i="195"/>
  <c r="AP43" i="195"/>
  <c r="AV43" i="195"/>
  <c r="G44" i="195"/>
  <c r="M44" i="195"/>
  <c r="R44" i="195"/>
  <c r="W44" i="195"/>
  <c r="AC44" i="195"/>
  <c r="AG44" i="195"/>
  <c r="AK44" i="195"/>
  <c r="AO44" i="195"/>
  <c r="AS44" i="195"/>
  <c r="J46" i="195"/>
  <c r="N46" i="195"/>
  <c r="R46" i="195"/>
  <c r="V46" i="195"/>
  <c r="Z46" i="195"/>
  <c r="AD46" i="195"/>
  <c r="AH46" i="195"/>
  <c r="AL46" i="195"/>
  <c r="AP46" i="195"/>
  <c r="AT46" i="195"/>
  <c r="G47" i="195"/>
  <c r="K47" i="195"/>
  <c r="O47" i="195"/>
  <c r="S47" i="195"/>
  <c r="W47" i="195"/>
  <c r="AA47" i="195"/>
  <c r="AE47" i="195"/>
  <c r="AI47" i="195"/>
  <c r="AM47" i="195"/>
  <c r="AQ47" i="195"/>
  <c r="AU47" i="195"/>
  <c r="E48" i="195"/>
  <c r="I48" i="195"/>
  <c r="M48" i="195"/>
  <c r="Q48" i="195"/>
  <c r="U48" i="195"/>
  <c r="Y48" i="195"/>
  <c r="AC48" i="195"/>
  <c r="AG48" i="195"/>
  <c r="AK48" i="195"/>
  <c r="AO48" i="195"/>
  <c r="AS48" i="195"/>
  <c r="J50" i="195"/>
  <c r="N50" i="195"/>
  <c r="R50" i="195"/>
  <c r="V50" i="195"/>
  <c r="Z50" i="195"/>
  <c r="AD50" i="195"/>
  <c r="AH50" i="195"/>
  <c r="AL50" i="195"/>
  <c r="AP50" i="195"/>
  <c r="AT50" i="195"/>
  <c r="G51" i="195"/>
  <c r="K51" i="195"/>
  <c r="O51" i="195"/>
  <c r="S51" i="195"/>
  <c r="W51" i="195"/>
  <c r="AA51" i="195"/>
  <c r="AE51" i="195"/>
  <c r="AI51" i="195"/>
  <c r="AM51" i="195"/>
  <c r="AQ51" i="195"/>
  <c r="AU51" i="195"/>
  <c r="H52" i="195"/>
  <c r="L52" i="195"/>
  <c r="P52" i="195"/>
  <c r="T52" i="195"/>
  <c r="X52" i="195"/>
  <c r="AB52" i="195"/>
  <c r="AF52" i="195"/>
  <c r="AJ52" i="195"/>
  <c r="AN52" i="195"/>
  <c r="AR52" i="195"/>
  <c r="AV52" i="195"/>
  <c r="E54" i="195"/>
  <c r="I54" i="195"/>
  <c r="M54" i="195"/>
  <c r="Q54" i="195"/>
  <c r="U54" i="195"/>
  <c r="Y54" i="195"/>
  <c r="AC54" i="195"/>
  <c r="AG54" i="195"/>
  <c r="AK54" i="195"/>
  <c r="AO54" i="195"/>
  <c r="AS54" i="195"/>
  <c r="J56" i="195"/>
  <c r="N56" i="195"/>
  <c r="R56" i="195"/>
  <c r="V56" i="195"/>
  <c r="Z56" i="195"/>
  <c r="AD56" i="195"/>
  <c r="AH56" i="195"/>
  <c r="AL56" i="195"/>
  <c r="AP56" i="195"/>
  <c r="AT56" i="195"/>
  <c r="G52" i="195"/>
  <c r="M52" i="195"/>
  <c r="R52" i="195"/>
  <c r="W52" i="195"/>
  <c r="AC52" i="195"/>
  <c r="AH52" i="195"/>
  <c r="AM52" i="195"/>
  <c r="AS52" i="195"/>
  <c r="J54" i="195"/>
  <c r="O54" i="195"/>
  <c r="T54" i="195"/>
  <c r="Z54" i="195"/>
  <c r="AE54" i="195"/>
  <c r="AJ54" i="195"/>
  <c r="AP54" i="195"/>
  <c r="AU54" i="195"/>
  <c r="K56" i="195"/>
  <c r="U56" i="195"/>
  <c r="AA56" i="195"/>
  <c r="AK56" i="195"/>
  <c r="AV56" i="195"/>
  <c r="D17" i="195"/>
  <c r="D38" i="195"/>
  <c r="D52" i="195"/>
  <c r="D15" i="195"/>
  <c r="D24" i="195"/>
  <c r="D39" i="195"/>
  <c r="D44" i="195"/>
  <c r="D11" i="195"/>
  <c r="AR51" i="195"/>
  <c r="I52" i="195"/>
  <c r="N52" i="195"/>
  <c r="S52" i="195"/>
  <c r="Y52" i="195"/>
  <c r="AD52" i="195"/>
  <c r="AI52" i="195"/>
  <c r="AO52" i="195"/>
  <c r="AT52" i="195"/>
  <c r="K54" i="195"/>
  <c r="P54" i="195"/>
  <c r="V54" i="195"/>
  <c r="AA54" i="195"/>
  <c r="AF54" i="195"/>
  <c r="AL54" i="195"/>
  <c r="AQ54" i="195"/>
  <c r="AV54" i="195"/>
  <c r="G56" i="195"/>
  <c r="L56" i="195"/>
  <c r="Q56" i="195"/>
  <c r="W56" i="195"/>
  <c r="AB56" i="195"/>
  <c r="AG56" i="195"/>
  <c r="AM56" i="195"/>
  <c r="AR56" i="195"/>
  <c r="D18" i="195"/>
  <c r="D29" i="195"/>
  <c r="D34" i="195"/>
  <c r="D48" i="195"/>
  <c r="D7" i="195"/>
  <c r="AV51" i="195"/>
  <c r="E52" i="195"/>
  <c r="J52" i="195"/>
  <c r="O52" i="195"/>
  <c r="U52" i="195"/>
  <c r="Z52" i="195"/>
  <c r="AE52" i="195"/>
  <c r="AK52" i="195"/>
  <c r="AP52" i="195"/>
  <c r="AU52" i="195"/>
  <c r="G54" i="195"/>
  <c r="L54" i="195"/>
  <c r="R54" i="195"/>
  <c r="W54" i="195"/>
  <c r="AB54" i="195"/>
  <c r="AH54" i="195"/>
  <c r="AM54" i="195"/>
  <c r="AR54" i="195"/>
  <c r="H56" i="195"/>
  <c r="M56" i="195"/>
  <c r="S56" i="195"/>
  <c r="X56" i="195"/>
  <c r="AC56" i="195"/>
  <c r="AI56" i="195"/>
  <c r="AN56" i="195"/>
  <c r="AS56" i="195"/>
  <c r="D20" i="195"/>
  <c r="D25" i="195"/>
  <c r="D30" i="195"/>
  <c r="D35" i="195"/>
  <c r="D40" i="195"/>
  <c r="D46" i="195"/>
  <c r="D50" i="195"/>
  <c r="D56" i="195"/>
  <c r="D8" i="195"/>
  <c r="D13" i="195"/>
  <c r="K52" i="195"/>
  <c r="Q52" i="195"/>
  <c r="V52" i="195"/>
  <c r="AA52" i="195"/>
  <c r="AG52" i="195"/>
  <c r="AL52" i="195"/>
  <c r="AQ52" i="195"/>
  <c r="H54" i="195"/>
  <c r="N54" i="195"/>
  <c r="S54" i="195"/>
  <c r="X54" i="195"/>
  <c r="AD54" i="195"/>
  <c r="AI54" i="195"/>
  <c r="AN54" i="195"/>
  <c r="AT54" i="195"/>
  <c r="E56" i="195"/>
  <c r="I56" i="195"/>
  <c r="O56" i="195"/>
  <c r="T56" i="195"/>
  <c r="Y56" i="195"/>
  <c r="AE56" i="195"/>
  <c r="AJ56" i="195"/>
  <c r="AO56" i="195"/>
  <c r="AU56" i="195"/>
  <c r="D21" i="195"/>
  <c r="D26" i="195"/>
  <c r="D32" i="195"/>
  <c r="D36" i="195"/>
  <c r="D42" i="195"/>
  <c r="D47" i="195"/>
  <c r="D51" i="195"/>
  <c r="D9" i="195"/>
  <c r="D14" i="195"/>
  <c r="P56" i="195"/>
  <c r="AF56" i="195"/>
  <c r="AQ56" i="195"/>
  <c r="D22" i="195"/>
  <c r="D28" i="195"/>
  <c r="D33" i="195"/>
  <c r="D43" i="195"/>
  <c r="AY27" i="195" l="1"/>
  <c r="BL53" i="195"/>
  <c r="AZ53" i="195"/>
  <c r="BI53" i="195"/>
  <c r="BA53" i="195"/>
  <c r="BJ53" i="195"/>
  <c r="AX53" i="195"/>
  <c r="BB53" i="195"/>
  <c r="BC53" i="195"/>
  <c r="BC49" i="195"/>
  <c r="BB59" i="233" s="1"/>
  <c r="BB92" i="233" s="1"/>
  <c r="BC45" i="195"/>
  <c r="BB59" i="232" s="1"/>
  <c r="BB92" i="232" s="1"/>
  <c r="BC41" i="195"/>
  <c r="BC37" i="195"/>
  <c r="BB59" i="230" s="1"/>
  <c r="BB92" i="230" s="1"/>
  <c r="BC31" i="195"/>
  <c r="BG23" i="195"/>
  <c r="BF59" i="229" s="1"/>
  <c r="BF92" i="229" s="1"/>
  <c r="BF49" i="195"/>
  <c r="BE59" i="233" s="1"/>
  <c r="BE92" i="233" s="1"/>
  <c r="BF45" i="195"/>
  <c r="BE59" i="232" s="1"/>
  <c r="BE92" i="232" s="1"/>
  <c r="BF41" i="195"/>
  <c r="BF37" i="195"/>
  <c r="BE59" i="230" s="1"/>
  <c r="BE92" i="230" s="1"/>
  <c r="BF31" i="195"/>
  <c r="BC19" i="195"/>
  <c r="BB59" i="228" s="1"/>
  <c r="BB92" i="228" s="1"/>
  <c r="BE49" i="195"/>
  <c r="BD59" i="233" s="1"/>
  <c r="BD92" i="233" s="1"/>
  <c r="BE45" i="195"/>
  <c r="BD59" i="232" s="1"/>
  <c r="BD92" i="232" s="1"/>
  <c r="BE41" i="195"/>
  <c r="BE37" i="195"/>
  <c r="BD59" i="230" s="1"/>
  <c r="BD92" i="230" s="1"/>
  <c r="BE31" i="195"/>
  <c r="AY19" i="195"/>
  <c r="AX59" i="228" s="1"/>
  <c r="AX92" i="228" s="1"/>
  <c r="BD49" i="195"/>
  <c r="BC59" i="233" s="1"/>
  <c r="BC92" i="233" s="1"/>
  <c r="BD45" i="195"/>
  <c r="BC59" i="232" s="1"/>
  <c r="BC92" i="232" s="1"/>
  <c r="BD41" i="195"/>
  <c r="BD37" i="195"/>
  <c r="BC59" i="230" s="1"/>
  <c r="BC92" i="230" s="1"/>
  <c r="BD31" i="195"/>
  <c r="BK23" i="195"/>
  <c r="BJ59" i="229" s="1"/>
  <c r="BJ92" i="229" s="1"/>
  <c r="AX27" i="195"/>
  <c r="AX23" i="195"/>
  <c r="AW59" i="229" s="1"/>
  <c r="AW92" i="229" s="1"/>
  <c r="AX19" i="195"/>
  <c r="AW59" i="228" s="1"/>
  <c r="AW92" i="228" s="1"/>
  <c r="AX16" i="195"/>
  <c r="AX12" i="195"/>
  <c r="AX5" i="195"/>
  <c r="BI23" i="195"/>
  <c r="BH59" i="229" s="1"/>
  <c r="BH92" i="229" s="1"/>
  <c r="BI19" i="195"/>
  <c r="BH59" i="228" s="1"/>
  <c r="BH92" i="228" s="1"/>
  <c r="BI16" i="195"/>
  <c r="BI12" i="195"/>
  <c r="BI5" i="195"/>
  <c r="BH27" i="195"/>
  <c r="BH23" i="195"/>
  <c r="BG59" i="229" s="1"/>
  <c r="BG92" i="229" s="1"/>
  <c r="BH19" i="195"/>
  <c r="BG59" i="228" s="1"/>
  <c r="BG92" i="228" s="1"/>
  <c r="BH16" i="195"/>
  <c r="BH12" i="195"/>
  <c r="BH5" i="195"/>
  <c r="BK12" i="195"/>
  <c r="BK5" i="195"/>
  <c r="BE53" i="195"/>
  <c r="AW53" i="195"/>
  <c r="AY53" i="195"/>
  <c r="AY49" i="195"/>
  <c r="AX59" i="233" s="1"/>
  <c r="AX92" i="233" s="1"/>
  <c r="AY45" i="195"/>
  <c r="AX59" i="232" s="1"/>
  <c r="AX92" i="232" s="1"/>
  <c r="AY41" i="195"/>
  <c r="AY37" i="195"/>
  <c r="AX59" i="230" s="1"/>
  <c r="AX92" i="230" s="1"/>
  <c r="AY31" i="195"/>
  <c r="BG27" i="195"/>
  <c r="BG16" i="195"/>
  <c r="BB49" i="195"/>
  <c r="BA59" i="233" s="1"/>
  <c r="BA92" i="233" s="1"/>
  <c r="BB45" i="195"/>
  <c r="BA59" i="232" s="1"/>
  <c r="BA92" i="232" s="1"/>
  <c r="BB41" i="195"/>
  <c r="BB37" i="195"/>
  <c r="BA59" i="230" s="1"/>
  <c r="BA92" i="230" s="1"/>
  <c r="BB31" i="195"/>
  <c r="BL27" i="195"/>
  <c r="BC23" i="195"/>
  <c r="BB59" i="229" s="1"/>
  <c r="BB92" i="229" s="1"/>
  <c r="BA49" i="195"/>
  <c r="AZ59" i="233" s="1"/>
  <c r="AZ92" i="233" s="1"/>
  <c r="BA45" i="195"/>
  <c r="AZ59" i="232" s="1"/>
  <c r="AZ92" i="232" s="1"/>
  <c r="BA41" i="195"/>
  <c r="BA37" i="195"/>
  <c r="AZ59" i="230" s="1"/>
  <c r="AZ92" i="230" s="1"/>
  <c r="BA31" i="195"/>
  <c r="BK27" i="195"/>
  <c r="AY23" i="195"/>
  <c r="AX59" i="229" s="1"/>
  <c r="AX92" i="229" s="1"/>
  <c r="AZ49" i="195"/>
  <c r="AY59" i="233" s="1"/>
  <c r="AY92" i="233" s="1"/>
  <c r="AZ45" i="195"/>
  <c r="AY59" i="232" s="1"/>
  <c r="AY92" i="232" s="1"/>
  <c r="AZ41" i="195"/>
  <c r="AZ37" i="195"/>
  <c r="AY59" i="230" s="1"/>
  <c r="AY92" i="230" s="1"/>
  <c r="AZ31" i="195"/>
  <c r="BI27" i="195"/>
  <c r="BK16" i="195"/>
  <c r="BJ27" i="195"/>
  <c r="BJ23" i="195"/>
  <c r="BI59" i="229" s="1"/>
  <c r="BI92" i="229" s="1"/>
  <c r="BJ19" i="195"/>
  <c r="BI59" i="228" s="1"/>
  <c r="BI92" i="228" s="1"/>
  <c r="BJ16" i="195"/>
  <c r="BJ12" i="195"/>
  <c r="BJ5" i="195"/>
  <c r="BE27" i="195"/>
  <c r="BE23" i="195"/>
  <c r="BD59" i="229" s="1"/>
  <c r="BD92" i="229" s="1"/>
  <c r="BE19" i="195"/>
  <c r="BD59" i="228" s="1"/>
  <c r="BD92" i="228" s="1"/>
  <c r="BE16" i="195"/>
  <c r="BE12" i="195"/>
  <c r="BE5" i="195"/>
  <c r="BD27" i="195"/>
  <c r="BD23" i="195"/>
  <c r="BC59" i="229" s="1"/>
  <c r="BC92" i="229" s="1"/>
  <c r="BD19" i="195"/>
  <c r="BC59" i="228" s="1"/>
  <c r="BC92" i="228" s="1"/>
  <c r="BD16" i="195"/>
  <c r="BD12" i="195"/>
  <c r="BD5" i="195"/>
  <c r="BG12" i="195"/>
  <c r="BG5" i="195"/>
  <c r="BK53" i="195"/>
  <c r="BK49" i="195"/>
  <c r="BJ59" i="233" s="1"/>
  <c r="BJ92" i="233" s="1"/>
  <c r="BK45" i="195"/>
  <c r="BJ59" i="232" s="1"/>
  <c r="BJ92" i="232" s="1"/>
  <c r="BK41" i="195"/>
  <c r="BK37" i="195"/>
  <c r="BJ59" i="230" s="1"/>
  <c r="BJ92" i="230" s="1"/>
  <c r="BK31" i="195"/>
  <c r="AX49" i="195"/>
  <c r="AW59" i="233" s="1"/>
  <c r="AW92" i="233" s="1"/>
  <c r="AX45" i="195"/>
  <c r="AW59" i="232" s="1"/>
  <c r="AW92" i="232" s="1"/>
  <c r="AX41" i="195"/>
  <c r="AX37" i="195"/>
  <c r="AW59" i="230" s="1"/>
  <c r="AW92" i="230" s="1"/>
  <c r="AX31" i="195"/>
  <c r="BC27" i="195"/>
  <c r="AW49" i="195"/>
  <c r="AV59" i="233" s="1"/>
  <c r="AV92" i="233" s="1"/>
  <c r="AW45" i="195"/>
  <c r="AV59" i="232" s="1"/>
  <c r="AV92" i="232" s="1"/>
  <c r="AW41" i="195"/>
  <c r="AW37" i="195"/>
  <c r="AV59" i="230" s="1"/>
  <c r="AV92" i="230" s="1"/>
  <c r="AW31" i="195"/>
  <c r="BL49" i="195"/>
  <c r="BK59" i="233" s="1"/>
  <c r="BK92" i="233" s="1"/>
  <c r="BL45" i="195"/>
  <c r="BK59" i="232" s="1"/>
  <c r="BK92" i="232" s="1"/>
  <c r="BL41" i="195"/>
  <c r="BL37" i="195"/>
  <c r="BK59" i="230" s="1"/>
  <c r="BK92" i="230" s="1"/>
  <c r="BL31" i="195"/>
  <c r="BF27" i="195"/>
  <c r="BF23" i="195"/>
  <c r="BE59" i="229" s="1"/>
  <c r="BE92" i="229" s="1"/>
  <c r="BF19" i="195"/>
  <c r="BE59" i="228" s="1"/>
  <c r="BE92" i="228" s="1"/>
  <c r="BF16" i="195"/>
  <c r="BF12" i="195"/>
  <c r="BF5" i="195"/>
  <c r="BA27" i="195"/>
  <c r="BA23" i="195"/>
  <c r="AZ59" i="229" s="1"/>
  <c r="AZ92" i="229" s="1"/>
  <c r="BA19" i="195"/>
  <c r="AZ59" i="228" s="1"/>
  <c r="AZ92" i="228" s="1"/>
  <c r="BA16" i="195"/>
  <c r="BA12" i="195"/>
  <c r="BA5" i="195"/>
  <c r="AZ27" i="195"/>
  <c r="AZ23" i="195"/>
  <c r="AY59" i="229" s="1"/>
  <c r="AY92" i="229" s="1"/>
  <c r="AZ19" i="195"/>
  <c r="AY59" i="228" s="1"/>
  <c r="AY92" i="228" s="1"/>
  <c r="AZ16" i="195"/>
  <c r="AZ12" i="195"/>
  <c r="AZ5" i="195"/>
  <c r="BC12" i="195"/>
  <c r="BC5" i="195"/>
  <c r="BF53" i="195"/>
  <c r="BD53" i="195"/>
  <c r="BH53" i="195"/>
  <c r="BG53" i="195"/>
  <c r="BG49" i="195"/>
  <c r="BF59" i="233" s="1"/>
  <c r="BF92" i="233" s="1"/>
  <c r="BG45" i="195"/>
  <c r="BF59" i="232" s="1"/>
  <c r="BF92" i="232" s="1"/>
  <c r="BG41" i="195"/>
  <c r="BG37" i="195"/>
  <c r="BF59" i="230" s="1"/>
  <c r="BF92" i="230" s="1"/>
  <c r="BG31" i="195"/>
  <c r="BG19" i="195"/>
  <c r="BF59" i="228" s="1"/>
  <c r="BF92" i="228" s="1"/>
  <c r="BJ49" i="195"/>
  <c r="BI59" i="233" s="1"/>
  <c r="BI92" i="233" s="1"/>
  <c r="BJ45" i="195"/>
  <c r="BI59" i="232" s="1"/>
  <c r="BI92" i="232" s="1"/>
  <c r="BJ41" i="195"/>
  <c r="BJ37" i="195"/>
  <c r="BI59" i="230" s="1"/>
  <c r="BI92" i="230" s="1"/>
  <c r="BJ31" i="195"/>
  <c r="BI49" i="195"/>
  <c r="BH59" i="233" s="1"/>
  <c r="BH92" i="233" s="1"/>
  <c r="BI45" i="195"/>
  <c r="BH59" i="232" s="1"/>
  <c r="BH92" i="232" s="1"/>
  <c r="BI41" i="195"/>
  <c r="BI37" i="195"/>
  <c r="BH59" i="230" s="1"/>
  <c r="BH92" i="230" s="1"/>
  <c r="BI31" i="195"/>
  <c r="BH49" i="195"/>
  <c r="BG59" i="233" s="1"/>
  <c r="BG92" i="233" s="1"/>
  <c r="BH45" i="195"/>
  <c r="BG59" i="232" s="1"/>
  <c r="BG92" i="232" s="1"/>
  <c r="BH41" i="195"/>
  <c r="BH37" i="195"/>
  <c r="BG59" i="230" s="1"/>
  <c r="BG92" i="230" s="1"/>
  <c r="BH31" i="195"/>
  <c r="BK19" i="195"/>
  <c r="BB27" i="195"/>
  <c r="BB23" i="195"/>
  <c r="BA59" i="229" s="1"/>
  <c r="BA92" i="229" s="1"/>
  <c r="BB19" i="195"/>
  <c r="BA59" i="228" s="1"/>
  <c r="BA92" i="228" s="1"/>
  <c r="BB16" i="195"/>
  <c r="BB12" i="195"/>
  <c r="BB5" i="195"/>
  <c r="AW27" i="195"/>
  <c r="AW23" i="195"/>
  <c r="AV59" i="229" s="1"/>
  <c r="AV92" i="229" s="1"/>
  <c r="AW19" i="195"/>
  <c r="AV59" i="228" s="1"/>
  <c r="AV92" i="228" s="1"/>
  <c r="AW16" i="195"/>
  <c r="AW12" i="195"/>
  <c r="AW5" i="195"/>
  <c r="BL23" i="195"/>
  <c r="BK59" i="229" s="1"/>
  <c r="BK92" i="229" s="1"/>
  <c r="BL19" i="195"/>
  <c r="BK59" i="228" s="1"/>
  <c r="BK92" i="228" s="1"/>
  <c r="BL16" i="195"/>
  <c r="BL12" i="195"/>
  <c r="BL5" i="195"/>
  <c r="AY12" i="195"/>
  <c r="AY5" i="195"/>
  <c r="T16" i="195"/>
  <c r="AK23" i="195"/>
  <c r="AJ59" i="229" s="1"/>
  <c r="AJ92" i="229" s="1"/>
  <c r="AM19" i="195"/>
  <c r="AL59" i="228" s="1"/>
  <c r="AL92" i="228" s="1"/>
  <c r="AJ23" i="195"/>
  <c r="AI59" i="229" s="1"/>
  <c r="AI92" i="229" s="1"/>
  <c r="T23" i="195"/>
  <c r="S59" i="229" s="1"/>
  <c r="S92" i="229" s="1"/>
  <c r="W12" i="195"/>
  <c r="AB12" i="195"/>
  <c r="G19" i="195"/>
  <c r="F59" i="228" s="1"/>
  <c r="F92" i="228" s="1"/>
  <c r="AH19" i="195"/>
  <c r="AG59" i="228" s="1"/>
  <c r="AG92" i="228" s="1"/>
  <c r="AG16" i="195"/>
  <c r="AQ16" i="195"/>
  <c r="AA16" i="195"/>
  <c r="K16" i="195"/>
  <c r="AD53" i="195"/>
  <c r="U23" i="195"/>
  <c r="T59" i="229" s="1"/>
  <c r="T92" i="229" s="1"/>
  <c r="L19" i="195"/>
  <c r="K59" i="228" s="1"/>
  <c r="K92" i="228" s="1"/>
  <c r="AV23" i="195"/>
  <c r="AU59" i="229" s="1"/>
  <c r="AU92" i="229" s="1"/>
  <c r="AF23" i="195"/>
  <c r="AE59" i="229" s="1"/>
  <c r="AE92" i="229" s="1"/>
  <c r="P23" i="195"/>
  <c r="O59" i="229" s="1"/>
  <c r="O92" i="229" s="1"/>
  <c r="AL19" i="195"/>
  <c r="AK59" i="228" s="1"/>
  <c r="AK92" i="228" s="1"/>
  <c r="AM16" i="195"/>
  <c r="W16" i="195"/>
  <c r="G16" i="195"/>
  <c r="AR12" i="195"/>
  <c r="AL16" i="195"/>
  <c r="V16" i="195"/>
  <c r="H12" i="195"/>
  <c r="P16" i="195"/>
  <c r="O5" i="195"/>
  <c r="AS16" i="195"/>
  <c r="AC16" i="195"/>
  <c r="M16" i="195"/>
  <c r="AN41" i="195"/>
  <c r="AG23" i="195"/>
  <c r="AF59" i="229" s="1"/>
  <c r="AF92" i="229" s="1"/>
  <c r="Q23" i="195"/>
  <c r="P59" i="229" s="1"/>
  <c r="P92" i="229" s="1"/>
  <c r="AN53" i="195"/>
  <c r="H53" i="195"/>
  <c r="E41" i="195"/>
  <c r="F27" i="195"/>
  <c r="G53" i="195"/>
  <c r="AM53" i="195"/>
  <c r="R53" i="195"/>
  <c r="AA53" i="195"/>
  <c r="T31" i="195"/>
  <c r="AT53" i="195"/>
  <c r="W53" i="195"/>
  <c r="AE37" i="195"/>
  <c r="AD59" i="230" s="1"/>
  <c r="AD92" i="230" s="1"/>
  <c r="AV49" i="195"/>
  <c r="AU59" i="233" s="1"/>
  <c r="AU92" i="233" s="1"/>
  <c r="AR19" i="195"/>
  <c r="AQ59" i="228" s="1"/>
  <c r="AQ92" i="228" s="1"/>
  <c r="AN23" i="195"/>
  <c r="AM59" i="229" s="1"/>
  <c r="AM92" i="229" s="1"/>
  <c r="X23" i="195"/>
  <c r="W59" i="229" s="1"/>
  <c r="W92" i="229" s="1"/>
  <c r="AA19" i="195"/>
  <c r="Z59" i="228" s="1"/>
  <c r="Z92" i="228" s="1"/>
  <c r="AU16" i="195"/>
  <c r="AE16" i="195"/>
  <c r="O16" i="195"/>
  <c r="AD16" i="195"/>
  <c r="N16" i="195"/>
  <c r="P12" i="195"/>
  <c r="K12" i="195"/>
  <c r="AQ19" i="195"/>
  <c r="AP59" i="228" s="1"/>
  <c r="AP92" i="228" s="1"/>
  <c r="V19" i="195"/>
  <c r="U59" i="228" s="1"/>
  <c r="U92" i="228" s="1"/>
  <c r="X16" i="195"/>
  <c r="H16" i="195"/>
  <c r="AV12" i="195"/>
  <c r="Z16" i="195"/>
  <c r="J16" i="195"/>
  <c r="AA12" i="195"/>
  <c r="AK16" i="195"/>
  <c r="U16" i="195"/>
  <c r="E16" i="195"/>
  <c r="S53" i="195"/>
  <c r="AI53" i="195"/>
  <c r="N53" i="195"/>
  <c r="K53" i="195"/>
  <c r="AO23" i="195"/>
  <c r="AN59" i="229" s="1"/>
  <c r="AN92" i="229" s="1"/>
  <c r="Y23" i="195"/>
  <c r="X59" i="229" s="1"/>
  <c r="X92" i="229" s="1"/>
  <c r="AE5" i="195"/>
  <c r="X12" i="195"/>
  <c r="AQ12" i="195"/>
  <c r="Q16" i="195"/>
  <c r="F31" i="195"/>
  <c r="F45" i="195"/>
  <c r="E59" i="232" s="1"/>
  <c r="E92" i="232" s="1"/>
  <c r="F53" i="195"/>
  <c r="F12" i="195"/>
  <c r="F5" i="195"/>
  <c r="F19" i="195"/>
  <c r="E59" i="228" s="1"/>
  <c r="E92" i="228" s="1"/>
  <c r="F16" i="195"/>
  <c r="F23" i="195"/>
  <c r="E59" i="229" s="1"/>
  <c r="E92" i="229" s="1"/>
  <c r="F49" i="195"/>
  <c r="E59" i="233" s="1"/>
  <c r="E92" i="233" s="1"/>
  <c r="F37" i="195"/>
  <c r="E59" i="230" s="1"/>
  <c r="E92" i="230" s="1"/>
  <c r="AV53" i="195"/>
  <c r="AB53" i="195"/>
  <c r="AL53" i="195"/>
  <c r="P53" i="195"/>
  <c r="AJ53" i="195"/>
  <c r="O53" i="195"/>
  <c r="AS53" i="195"/>
  <c r="AC53" i="195"/>
  <c r="M53" i="195"/>
  <c r="AR53" i="195"/>
  <c r="AF53" i="195"/>
  <c r="AE53" i="195"/>
  <c r="J53" i="195"/>
  <c r="AO53" i="195"/>
  <c r="Y53" i="195"/>
  <c r="I53" i="195"/>
  <c r="D53" i="195"/>
  <c r="AU53" i="195"/>
  <c r="Z53" i="195"/>
  <c r="AK53" i="195"/>
  <c r="U53" i="195"/>
  <c r="E53" i="195"/>
  <c r="X53" i="195"/>
  <c r="AH53" i="195"/>
  <c r="L53" i="195"/>
  <c r="AQ53" i="195"/>
  <c r="V53" i="195"/>
  <c r="AP53" i="195"/>
  <c r="T53" i="195"/>
  <c r="AG53" i="195"/>
  <c r="Q53" i="195"/>
  <c r="AI45" i="195"/>
  <c r="AH59" i="232" s="1"/>
  <c r="AH92" i="232" s="1"/>
  <c r="S45" i="195"/>
  <c r="R59" i="232" s="1"/>
  <c r="R92" i="232" s="1"/>
  <c r="D41" i="195"/>
  <c r="X41" i="195"/>
  <c r="D23" i="195"/>
  <c r="C59" i="229" s="1"/>
  <c r="C92" i="229" s="1"/>
  <c r="AH49" i="195"/>
  <c r="AG59" i="233" s="1"/>
  <c r="AG92" i="233" s="1"/>
  <c r="AM45" i="195"/>
  <c r="AL59" i="232" s="1"/>
  <c r="AL92" i="232" s="1"/>
  <c r="W45" i="195"/>
  <c r="V59" i="232" s="1"/>
  <c r="V92" i="232" s="1"/>
  <c r="G45" i="195"/>
  <c r="F59" i="232" s="1"/>
  <c r="F92" i="232" s="1"/>
  <c r="AP45" i="195"/>
  <c r="AO59" i="232" s="1"/>
  <c r="AO92" i="232" s="1"/>
  <c r="Z45" i="195"/>
  <c r="Y59" i="232" s="1"/>
  <c r="Y92" i="232" s="1"/>
  <c r="J45" i="195"/>
  <c r="I59" i="232" s="1"/>
  <c r="I92" i="232" s="1"/>
  <c r="AK49" i="195"/>
  <c r="AJ59" i="233" s="1"/>
  <c r="AJ92" i="233" s="1"/>
  <c r="U49" i="195"/>
  <c r="T59" i="233" s="1"/>
  <c r="T92" i="233" s="1"/>
  <c r="AS45" i="195"/>
  <c r="AR59" i="232" s="1"/>
  <c r="AR92" i="232" s="1"/>
  <c r="AC45" i="195"/>
  <c r="AB59" i="232" s="1"/>
  <c r="AB92" i="232" s="1"/>
  <c r="M45" i="195"/>
  <c r="L59" i="232" s="1"/>
  <c r="L92" i="232" s="1"/>
  <c r="AR41" i="195"/>
  <c r="AI37" i="195"/>
  <c r="AH59" i="230" s="1"/>
  <c r="AH92" i="230" s="1"/>
  <c r="AK41" i="195"/>
  <c r="P41" i="195"/>
  <c r="AF49" i="195"/>
  <c r="AE59" i="233" s="1"/>
  <c r="AE92" i="233" s="1"/>
  <c r="P49" i="195"/>
  <c r="O59" i="233" s="1"/>
  <c r="O92" i="233" s="1"/>
  <c r="T41" i="195"/>
  <c r="AU41" i="195"/>
  <c r="AE41" i="195"/>
  <c r="O41" i="195"/>
  <c r="AH41" i="195"/>
  <c r="R41" i="195"/>
  <c r="Z37" i="195"/>
  <c r="Y59" i="230" s="1"/>
  <c r="Y92" i="230" s="1"/>
  <c r="J37" i="195"/>
  <c r="I59" i="230" s="1"/>
  <c r="I92" i="230" s="1"/>
  <c r="U31" i="195"/>
  <c r="P31" i="195"/>
  <c r="O31" i="195"/>
  <c r="AJ27" i="195"/>
  <c r="AQ27" i="195"/>
  <c r="AA27" i="195"/>
  <c r="Z27" i="195"/>
  <c r="J27" i="195"/>
  <c r="AU23" i="195"/>
  <c r="AT59" i="229" s="1"/>
  <c r="AT92" i="229" s="1"/>
  <c r="AE23" i="195"/>
  <c r="AD59" i="229" s="1"/>
  <c r="AD92" i="229" s="1"/>
  <c r="K19" i="195"/>
  <c r="J59" i="228" s="1"/>
  <c r="J92" i="228" s="1"/>
  <c r="AJ19" i="195"/>
  <c r="AI59" i="228" s="1"/>
  <c r="AI92" i="228" s="1"/>
  <c r="Y27" i="195"/>
  <c r="AH23" i="195"/>
  <c r="AG59" i="229" s="1"/>
  <c r="AG92" i="229" s="1"/>
  <c r="R23" i="195"/>
  <c r="Q59" i="229" s="1"/>
  <c r="Q92" i="229" s="1"/>
  <c r="AN19" i="195"/>
  <c r="AM59" i="228" s="1"/>
  <c r="AM92" i="228" s="1"/>
  <c r="AG19" i="195"/>
  <c r="AF59" i="228" s="1"/>
  <c r="AF92" i="228" s="1"/>
  <c r="Q19" i="195"/>
  <c r="P59" i="228" s="1"/>
  <c r="P92" i="228" s="1"/>
  <c r="AQ5" i="195"/>
  <c r="AR16" i="195"/>
  <c r="AB16" i="195"/>
  <c r="AC12" i="195"/>
  <c r="S5" i="195"/>
  <c r="AD12" i="195"/>
  <c r="N12" i="195"/>
  <c r="D49" i="195"/>
  <c r="C59" i="233" s="1"/>
  <c r="C92" i="233" s="1"/>
  <c r="R49" i="195"/>
  <c r="Q59" i="233" s="1"/>
  <c r="Q92" i="233" s="1"/>
  <c r="D27" i="195"/>
  <c r="D12" i="195"/>
  <c r="D45" i="195"/>
  <c r="C59" i="232" s="1"/>
  <c r="C92" i="232" s="1"/>
  <c r="AR49" i="195"/>
  <c r="AQ59" i="233" s="1"/>
  <c r="AQ92" i="233" s="1"/>
  <c r="AL49" i="195"/>
  <c r="AK59" i="233" s="1"/>
  <c r="AK92" i="233" s="1"/>
  <c r="V49" i="195"/>
  <c r="U59" i="233" s="1"/>
  <c r="U92" i="233" s="1"/>
  <c r="AQ45" i="195"/>
  <c r="AP59" i="232" s="1"/>
  <c r="AP92" i="232" s="1"/>
  <c r="AA45" i="195"/>
  <c r="Z59" i="232" s="1"/>
  <c r="Z92" i="232" s="1"/>
  <c r="K45" i="195"/>
  <c r="J59" i="232" s="1"/>
  <c r="J92" i="232" s="1"/>
  <c r="AT45" i="195"/>
  <c r="AS59" i="232" s="1"/>
  <c r="AS92" i="232" s="1"/>
  <c r="AD45" i="195"/>
  <c r="AC59" i="232" s="1"/>
  <c r="AC92" i="232" s="1"/>
  <c r="N45" i="195"/>
  <c r="M59" i="232" s="1"/>
  <c r="M92" i="232" s="1"/>
  <c r="AS41" i="195"/>
  <c r="AO49" i="195"/>
  <c r="AN59" i="233" s="1"/>
  <c r="AN92" i="233" s="1"/>
  <c r="Y49" i="195"/>
  <c r="X59" i="233" s="1"/>
  <c r="X92" i="233" s="1"/>
  <c r="I49" i="195"/>
  <c r="H59" i="233" s="1"/>
  <c r="H92" i="233" s="1"/>
  <c r="AG45" i="195"/>
  <c r="AF59" i="232" s="1"/>
  <c r="AF92" i="232" s="1"/>
  <c r="Q45" i="195"/>
  <c r="P59" i="232" s="1"/>
  <c r="P92" i="232" s="1"/>
  <c r="AB41" i="195"/>
  <c r="AN45" i="195"/>
  <c r="AM59" i="232" s="1"/>
  <c r="AM92" i="232" s="1"/>
  <c r="X45" i="195"/>
  <c r="W59" i="232" s="1"/>
  <c r="W92" i="232" s="1"/>
  <c r="H45" i="195"/>
  <c r="G59" i="232" s="1"/>
  <c r="G92" i="232" s="1"/>
  <c r="U41" i="195"/>
  <c r="AJ49" i="195"/>
  <c r="AI59" i="233" s="1"/>
  <c r="AI92" i="233" s="1"/>
  <c r="T49" i="195"/>
  <c r="S59" i="233" s="1"/>
  <c r="S92" i="233" s="1"/>
  <c r="AM49" i="195"/>
  <c r="AL59" i="233" s="1"/>
  <c r="AL92" i="233" s="1"/>
  <c r="W49" i="195"/>
  <c r="V59" i="233" s="1"/>
  <c r="V92" i="233" s="1"/>
  <c r="G49" i="195"/>
  <c r="F59" i="233" s="1"/>
  <c r="F92" i="233" s="1"/>
  <c r="Y41" i="195"/>
  <c r="AQ37" i="195"/>
  <c r="AP59" i="230" s="1"/>
  <c r="AP92" i="230" s="1"/>
  <c r="S37" i="195"/>
  <c r="R59" i="230" s="1"/>
  <c r="R92" i="230" s="1"/>
  <c r="AI41" i="195"/>
  <c r="S41" i="195"/>
  <c r="AL41" i="195"/>
  <c r="V41" i="195"/>
  <c r="AT31" i="195"/>
  <c r="Y31" i="195"/>
  <c r="K37" i="195"/>
  <c r="J59" i="230" s="1"/>
  <c r="J92" i="230" s="1"/>
  <c r="AT37" i="195"/>
  <c r="AS59" i="230" s="1"/>
  <c r="AS92" i="230" s="1"/>
  <c r="AD37" i="195"/>
  <c r="AC59" i="230" s="1"/>
  <c r="AC92" i="230" s="1"/>
  <c r="N37" i="195"/>
  <c r="M59" i="230" s="1"/>
  <c r="M92" i="230" s="1"/>
  <c r="E31" i="195"/>
  <c r="AH31" i="195"/>
  <c r="AK37" i="195"/>
  <c r="AJ59" i="230" s="1"/>
  <c r="AJ92" i="230" s="1"/>
  <c r="U37" i="195"/>
  <c r="T59" i="230" s="1"/>
  <c r="T92" i="230" s="1"/>
  <c r="AR31" i="195"/>
  <c r="V31" i="195"/>
  <c r="AJ37" i="195"/>
  <c r="AI59" i="230" s="1"/>
  <c r="AI92" i="230" s="1"/>
  <c r="T37" i="195"/>
  <c r="S59" i="230" s="1"/>
  <c r="S92" i="230" s="1"/>
  <c r="M31" i="195"/>
  <c r="AP31" i="195"/>
  <c r="AI31" i="195"/>
  <c r="S31" i="195"/>
  <c r="AN27" i="195"/>
  <c r="X27" i="195"/>
  <c r="H27" i="195"/>
  <c r="AS23" i="195"/>
  <c r="AR59" i="229" s="1"/>
  <c r="AR92" i="229" s="1"/>
  <c r="AC23" i="195"/>
  <c r="AB59" i="229" s="1"/>
  <c r="AB92" i="229" s="1"/>
  <c r="M23" i="195"/>
  <c r="L59" i="229" s="1"/>
  <c r="L92" i="229" s="1"/>
  <c r="R19" i="195"/>
  <c r="Q59" i="228" s="1"/>
  <c r="Q92" i="228" s="1"/>
  <c r="AU27" i="195"/>
  <c r="AE27" i="195"/>
  <c r="K27" i="195"/>
  <c r="AT27" i="195"/>
  <c r="AD27" i="195"/>
  <c r="N27" i="195"/>
  <c r="AI23" i="195"/>
  <c r="AH59" i="229" s="1"/>
  <c r="AH92" i="229" s="1"/>
  <c r="AP19" i="195"/>
  <c r="AO59" i="228" s="1"/>
  <c r="AO92" i="228" s="1"/>
  <c r="T19" i="195"/>
  <c r="S59" i="228" s="1"/>
  <c r="S92" i="228" s="1"/>
  <c r="AS27" i="195"/>
  <c r="AC27" i="195"/>
  <c r="M27" i="195"/>
  <c r="S23" i="195"/>
  <c r="R59" i="229" s="1"/>
  <c r="R92" i="229" s="1"/>
  <c r="AL23" i="195"/>
  <c r="AK59" i="229" s="1"/>
  <c r="AK92" i="229" s="1"/>
  <c r="V23" i="195"/>
  <c r="U59" i="229" s="1"/>
  <c r="U92" i="229" s="1"/>
  <c r="O19" i="195"/>
  <c r="N59" i="228" s="1"/>
  <c r="N92" i="228" s="1"/>
  <c r="AT19" i="195"/>
  <c r="AS59" i="228" s="1"/>
  <c r="AS92" i="228" s="1"/>
  <c r="X19" i="195"/>
  <c r="W59" i="228" s="1"/>
  <c r="W92" i="228" s="1"/>
  <c r="AK19" i="195"/>
  <c r="AJ59" i="228" s="1"/>
  <c r="AJ92" i="228" s="1"/>
  <c r="U19" i="195"/>
  <c r="T59" i="228" s="1"/>
  <c r="T92" i="228" s="1"/>
  <c r="E19" i="195"/>
  <c r="D59" i="228" s="1"/>
  <c r="D92" i="228" s="1"/>
  <c r="G12" i="195"/>
  <c r="AU5" i="195"/>
  <c r="AP16" i="195"/>
  <c r="L12" i="195"/>
  <c r="AU12" i="195"/>
  <c r="AT12" i="195"/>
  <c r="Y12" i="195"/>
  <c r="E12" i="195"/>
  <c r="W5" i="195"/>
  <c r="AV16" i="195"/>
  <c r="AF16" i="195"/>
  <c r="AI12" i="195"/>
  <c r="M12" i="195"/>
  <c r="AI5" i="195"/>
  <c r="AH12" i="195"/>
  <c r="R12" i="195"/>
  <c r="AR5" i="195"/>
  <c r="AB5" i="195"/>
  <c r="L5" i="195"/>
  <c r="AP5" i="195"/>
  <c r="Z5" i="195"/>
  <c r="J5" i="195"/>
  <c r="AG5" i="195"/>
  <c r="Q5" i="195"/>
  <c r="D19" i="195"/>
  <c r="C59" i="228" s="1"/>
  <c r="C92" i="228" s="1"/>
  <c r="E49" i="195"/>
  <c r="D59" i="233" s="1"/>
  <c r="D92" i="233" s="1"/>
  <c r="AJ45" i="195"/>
  <c r="AI59" i="232" s="1"/>
  <c r="AI92" i="232" s="1"/>
  <c r="T45" i="195"/>
  <c r="S59" i="232" s="1"/>
  <c r="S92" i="232" s="1"/>
  <c r="AI49" i="195"/>
  <c r="AH59" i="233" s="1"/>
  <c r="AH92" i="233" s="1"/>
  <c r="S49" i="195"/>
  <c r="R59" i="233" s="1"/>
  <c r="R92" i="233" s="1"/>
  <c r="AO41" i="195"/>
  <c r="AO31" i="195"/>
  <c r="G37" i="195"/>
  <c r="F59" i="230" s="1"/>
  <c r="F92" i="230" s="1"/>
  <c r="AP37" i="195"/>
  <c r="AO59" i="230" s="1"/>
  <c r="AO92" i="230" s="1"/>
  <c r="H31" i="195"/>
  <c r="AG37" i="195"/>
  <c r="AF59" i="230" s="1"/>
  <c r="AF92" i="230" s="1"/>
  <c r="Q37" i="195"/>
  <c r="P59" i="230" s="1"/>
  <c r="P92" i="230" s="1"/>
  <c r="AL31" i="195"/>
  <c r="Q31" i="195"/>
  <c r="AV37" i="195"/>
  <c r="AU59" i="230" s="1"/>
  <c r="AU92" i="230" s="1"/>
  <c r="AF37" i="195"/>
  <c r="AE59" i="230" s="1"/>
  <c r="AE92" i="230" s="1"/>
  <c r="P37" i="195"/>
  <c r="O59" i="230" s="1"/>
  <c r="O92" i="230" s="1"/>
  <c r="AC31" i="195"/>
  <c r="AK31" i="195"/>
  <c r="AU31" i="195"/>
  <c r="AE31" i="195"/>
  <c r="T27" i="195"/>
  <c r="P19" i="195"/>
  <c r="O59" i="228" s="1"/>
  <c r="O92" i="228" s="1"/>
  <c r="G27" i="195"/>
  <c r="AP27" i="195"/>
  <c r="AO27" i="195"/>
  <c r="I27" i="195"/>
  <c r="O23" i="195"/>
  <c r="N59" i="229" s="1"/>
  <c r="N92" i="229" s="1"/>
  <c r="L23" i="195"/>
  <c r="K59" i="229" s="1"/>
  <c r="K92" i="229" s="1"/>
  <c r="U12" i="195"/>
  <c r="AO12" i="195"/>
  <c r="G5" i="195"/>
  <c r="AN5" i="195"/>
  <c r="X5" i="195"/>
  <c r="H5" i="195"/>
  <c r="AL5" i="195"/>
  <c r="V5" i="195"/>
  <c r="AS5" i="195"/>
  <c r="AC5" i="195"/>
  <c r="M5" i="195"/>
  <c r="D37" i="195"/>
  <c r="C59" i="230" s="1"/>
  <c r="C92" i="230" s="1"/>
  <c r="D31" i="195"/>
  <c r="D16" i="195"/>
  <c r="AT49" i="195"/>
  <c r="AS59" i="233" s="1"/>
  <c r="AS92" i="233" s="1"/>
  <c r="AD49" i="195"/>
  <c r="AC59" i="233" s="1"/>
  <c r="AC92" i="233" s="1"/>
  <c r="N49" i="195"/>
  <c r="M59" i="233" s="1"/>
  <c r="M92" i="233" s="1"/>
  <c r="AL45" i="195"/>
  <c r="AK59" i="232" s="1"/>
  <c r="AK92" i="232" s="1"/>
  <c r="V45" i="195"/>
  <c r="U59" i="232" s="1"/>
  <c r="U92" i="232" s="1"/>
  <c r="M41" i="195"/>
  <c r="AG49" i="195"/>
  <c r="AF59" i="233" s="1"/>
  <c r="AF92" i="233" s="1"/>
  <c r="Q49" i="195"/>
  <c r="P59" i="233" s="1"/>
  <c r="P92" i="233" s="1"/>
  <c r="AO45" i="195"/>
  <c r="AN59" i="232" s="1"/>
  <c r="AN92" i="232" s="1"/>
  <c r="Y45" i="195"/>
  <c r="X59" i="232" s="1"/>
  <c r="X92" i="232" s="1"/>
  <c r="I45" i="195"/>
  <c r="H59" i="232" s="1"/>
  <c r="H92" i="232" s="1"/>
  <c r="Q41" i="195"/>
  <c r="AV45" i="195"/>
  <c r="AU59" i="232" s="1"/>
  <c r="AU92" i="232" s="1"/>
  <c r="AF45" i="195"/>
  <c r="AE59" i="232" s="1"/>
  <c r="AE92" i="232" s="1"/>
  <c r="P45" i="195"/>
  <c r="O59" i="232" s="1"/>
  <c r="O92" i="232" s="1"/>
  <c r="AF41" i="195"/>
  <c r="AB49" i="195"/>
  <c r="AA59" i="233" s="1"/>
  <c r="AA92" i="233" s="1"/>
  <c r="L49" i="195"/>
  <c r="K59" i="233" s="1"/>
  <c r="K92" i="233" s="1"/>
  <c r="AU49" i="195"/>
  <c r="AT59" i="233" s="1"/>
  <c r="AT92" i="233" s="1"/>
  <c r="AE49" i="195"/>
  <c r="AD59" i="233" s="1"/>
  <c r="AD92" i="233" s="1"/>
  <c r="O49" i="195"/>
  <c r="N59" i="233" s="1"/>
  <c r="N92" i="233" s="1"/>
  <c r="AJ41" i="195"/>
  <c r="AQ41" i="195"/>
  <c r="AA41" i="195"/>
  <c r="K41" i="195"/>
  <c r="AT41" i="195"/>
  <c r="AD41" i="195"/>
  <c r="N41" i="195"/>
  <c r="AJ31" i="195"/>
  <c r="N31" i="195"/>
  <c r="AL37" i="195"/>
  <c r="AK59" i="230" s="1"/>
  <c r="AK92" i="230" s="1"/>
  <c r="V37" i="195"/>
  <c r="U59" i="230" s="1"/>
  <c r="U92" i="230" s="1"/>
  <c r="AS31" i="195"/>
  <c r="X31" i="195"/>
  <c r="AS37" i="195"/>
  <c r="AR59" i="230" s="1"/>
  <c r="AR92" i="230" s="1"/>
  <c r="AC37" i="195"/>
  <c r="AB59" i="230" s="1"/>
  <c r="AB92" i="230" s="1"/>
  <c r="M37" i="195"/>
  <c r="L59" i="230" s="1"/>
  <c r="L92" i="230" s="1"/>
  <c r="AG31" i="195"/>
  <c r="L31" i="195"/>
  <c r="I37" i="195"/>
  <c r="H59" i="230" s="1"/>
  <c r="H92" i="230" s="1"/>
  <c r="AR37" i="195"/>
  <c r="AQ59" i="230" s="1"/>
  <c r="AQ92" i="230" s="1"/>
  <c r="AB37" i="195"/>
  <c r="AA59" i="230" s="1"/>
  <c r="AA92" i="230" s="1"/>
  <c r="L37" i="195"/>
  <c r="K59" i="230" s="1"/>
  <c r="K92" i="230" s="1"/>
  <c r="AF31" i="195"/>
  <c r="J31" i="195"/>
  <c r="AQ31" i="195"/>
  <c r="AA31" i="195"/>
  <c r="K31" i="195"/>
  <c r="AV27" i="195"/>
  <c r="AF27" i="195"/>
  <c r="P27" i="195"/>
  <c r="S19" i="195"/>
  <c r="R59" i="228" s="1"/>
  <c r="R92" i="228" s="1"/>
  <c r="AB19" i="195"/>
  <c r="AA59" i="228" s="1"/>
  <c r="AA92" i="228" s="1"/>
  <c r="AM27" i="195"/>
  <c r="W27" i="195"/>
  <c r="AR23" i="195"/>
  <c r="AQ59" i="229" s="1"/>
  <c r="AQ92" i="229" s="1"/>
  <c r="AB23" i="195"/>
  <c r="AA59" i="229" s="1"/>
  <c r="AA92" i="229" s="1"/>
  <c r="W19" i="195"/>
  <c r="V59" i="228" s="1"/>
  <c r="V92" i="228" s="1"/>
  <c r="AF19" i="195"/>
  <c r="AE59" i="228" s="1"/>
  <c r="AE92" i="228" s="1"/>
  <c r="S27" i="195"/>
  <c r="AL27" i="195"/>
  <c r="V27" i="195"/>
  <c r="AQ23" i="195"/>
  <c r="AP59" i="229" s="1"/>
  <c r="AP92" i="229" s="1"/>
  <c r="AA23" i="195"/>
  <c r="Z59" i="229" s="1"/>
  <c r="Z92" i="229" s="1"/>
  <c r="J23" i="195"/>
  <c r="I59" i="229" s="1"/>
  <c r="I92" i="229" s="1"/>
  <c r="AE19" i="195"/>
  <c r="AD59" i="228" s="1"/>
  <c r="AD92" i="228" s="1"/>
  <c r="J19" i="195"/>
  <c r="I59" i="228" s="1"/>
  <c r="I92" i="228" s="1"/>
  <c r="AK27" i="195"/>
  <c r="U27" i="195"/>
  <c r="E27" i="195"/>
  <c r="K23" i="195"/>
  <c r="J59" i="229" s="1"/>
  <c r="J92" i="229" s="1"/>
  <c r="AT23" i="195"/>
  <c r="AS59" i="229" s="1"/>
  <c r="AS92" i="229" s="1"/>
  <c r="AD23" i="195"/>
  <c r="AC59" i="229" s="1"/>
  <c r="AC92" i="229" s="1"/>
  <c r="N23" i="195"/>
  <c r="M59" i="229" s="1"/>
  <c r="M92" i="229" s="1"/>
  <c r="AI19" i="195"/>
  <c r="AH59" i="228" s="1"/>
  <c r="AH92" i="228" s="1"/>
  <c r="N19" i="195"/>
  <c r="M59" i="228" s="1"/>
  <c r="M92" i="228" s="1"/>
  <c r="H23" i="195"/>
  <c r="G59" i="229" s="1"/>
  <c r="G92" i="229" s="1"/>
  <c r="AS19" i="195"/>
  <c r="AR59" i="228" s="1"/>
  <c r="AR92" i="228" s="1"/>
  <c r="AC19" i="195"/>
  <c r="AB59" i="228" s="1"/>
  <c r="AB92" i="228" s="1"/>
  <c r="M19" i="195"/>
  <c r="L59" i="228" s="1"/>
  <c r="L92" i="228" s="1"/>
  <c r="AI16" i="195"/>
  <c r="S16" i="195"/>
  <c r="AM12" i="195"/>
  <c r="Q12" i="195"/>
  <c r="AH16" i="195"/>
  <c r="R16" i="195"/>
  <c r="T12" i="195"/>
  <c r="AK12" i="195"/>
  <c r="AA5" i="195"/>
  <c r="AJ12" i="195"/>
  <c r="O12" i="195"/>
  <c r="AN16" i="195"/>
  <c r="AS12" i="195"/>
  <c r="AP12" i="195"/>
  <c r="Z12" i="195"/>
  <c r="J12" i="195"/>
  <c r="AJ5" i="195"/>
  <c r="T5" i="195"/>
  <c r="AH5" i="195"/>
  <c r="R5" i="195"/>
  <c r="AO5" i="195"/>
  <c r="Y5" i="195"/>
  <c r="I5" i="195"/>
  <c r="D5" i="195"/>
  <c r="AP49" i="195"/>
  <c r="AO59" i="233" s="1"/>
  <c r="AO92" i="233" s="1"/>
  <c r="Z49" i="195"/>
  <c r="Y59" i="233" s="1"/>
  <c r="Y92" i="233" s="1"/>
  <c r="J49" i="195"/>
  <c r="I59" i="233" s="1"/>
  <c r="I92" i="233" s="1"/>
  <c r="AU45" i="195"/>
  <c r="AT59" i="232" s="1"/>
  <c r="AT92" i="232" s="1"/>
  <c r="AE45" i="195"/>
  <c r="AD59" i="232" s="1"/>
  <c r="AD92" i="232" s="1"/>
  <c r="O45" i="195"/>
  <c r="N59" i="232" s="1"/>
  <c r="N92" i="232" s="1"/>
  <c r="AH45" i="195"/>
  <c r="AG59" i="232" s="1"/>
  <c r="AG92" i="232" s="1"/>
  <c r="R45" i="195"/>
  <c r="Q59" i="232" s="1"/>
  <c r="Q92" i="232" s="1"/>
  <c r="AC41" i="195"/>
  <c r="H41" i="195"/>
  <c r="AS49" i="195"/>
  <c r="AR59" i="233" s="1"/>
  <c r="AR92" i="233" s="1"/>
  <c r="AC49" i="195"/>
  <c r="AB59" i="233" s="1"/>
  <c r="AB92" i="233" s="1"/>
  <c r="M49" i="195"/>
  <c r="L59" i="233" s="1"/>
  <c r="L92" i="233" s="1"/>
  <c r="AK45" i="195"/>
  <c r="AJ59" i="232" s="1"/>
  <c r="AJ92" i="232" s="1"/>
  <c r="U45" i="195"/>
  <c r="T59" i="232" s="1"/>
  <c r="T92" i="232" s="1"/>
  <c r="E45" i="195"/>
  <c r="D59" i="232" s="1"/>
  <c r="D92" i="232" s="1"/>
  <c r="AG41" i="195"/>
  <c r="L41" i="195"/>
  <c r="W37" i="195"/>
  <c r="V59" i="230" s="1"/>
  <c r="V92" i="230" s="1"/>
  <c r="AR45" i="195"/>
  <c r="AQ59" i="232" s="1"/>
  <c r="AQ92" i="232" s="1"/>
  <c r="AB45" i="195"/>
  <c r="AA59" i="232" s="1"/>
  <c r="AA92" i="232" s="1"/>
  <c r="L45" i="195"/>
  <c r="K59" i="232" s="1"/>
  <c r="K92" i="232" s="1"/>
  <c r="AV41" i="195"/>
  <c r="AM37" i="195"/>
  <c r="AL59" i="230" s="1"/>
  <c r="AL92" i="230" s="1"/>
  <c r="AN49" i="195"/>
  <c r="AM59" i="233" s="1"/>
  <c r="AM92" i="233" s="1"/>
  <c r="X49" i="195"/>
  <c r="W59" i="233" s="1"/>
  <c r="W92" i="233" s="1"/>
  <c r="H49" i="195"/>
  <c r="G59" i="233" s="1"/>
  <c r="G92" i="233" s="1"/>
  <c r="AQ49" i="195"/>
  <c r="AP59" i="233" s="1"/>
  <c r="AP92" i="233" s="1"/>
  <c r="AA49" i="195"/>
  <c r="Z59" i="233" s="1"/>
  <c r="Z92" i="233" s="1"/>
  <c r="K49" i="195"/>
  <c r="J59" i="233" s="1"/>
  <c r="J92" i="233" s="1"/>
  <c r="I41" i="195"/>
  <c r="AA37" i="195"/>
  <c r="Z59" i="230" s="1"/>
  <c r="Z92" i="230" s="1"/>
  <c r="AM41" i="195"/>
  <c r="W41" i="195"/>
  <c r="G41" i="195"/>
  <c r="AP41" i="195"/>
  <c r="Z41" i="195"/>
  <c r="J41" i="195"/>
  <c r="AU37" i="195"/>
  <c r="AT59" i="230" s="1"/>
  <c r="AT92" i="230" s="1"/>
  <c r="AD31" i="195"/>
  <c r="I31" i="195"/>
  <c r="O37" i="195"/>
  <c r="N59" i="230" s="1"/>
  <c r="N92" i="230" s="1"/>
  <c r="AH37" i="195"/>
  <c r="AG59" i="230" s="1"/>
  <c r="AG92" i="230" s="1"/>
  <c r="R37" i="195"/>
  <c r="Q59" i="230" s="1"/>
  <c r="Q92" i="230" s="1"/>
  <c r="AN31" i="195"/>
  <c r="R31" i="195"/>
  <c r="AO37" i="195"/>
  <c r="AN59" i="230" s="1"/>
  <c r="AN92" i="230" s="1"/>
  <c r="Y37" i="195"/>
  <c r="X59" i="230" s="1"/>
  <c r="X92" i="230" s="1"/>
  <c r="AB31" i="195"/>
  <c r="E37" i="195"/>
  <c r="D59" i="230" s="1"/>
  <c r="D92" i="230" s="1"/>
  <c r="AN37" i="195"/>
  <c r="AM59" i="230" s="1"/>
  <c r="AM92" i="230" s="1"/>
  <c r="X37" i="195"/>
  <c r="W59" i="230" s="1"/>
  <c r="W92" i="230" s="1"/>
  <c r="H37" i="195"/>
  <c r="G59" i="230" s="1"/>
  <c r="G92" i="230" s="1"/>
  <c r="AV31" i="195"/>
  <c r="Z31" i="195"/>
  <c r="AM31" i="195"/>
  <c r="W31" i="195"/>
  <c r="G31" i="195"/>
  <c r="AR27" i="195"/>
  <c r="AB27" i="195"/>
  <c r="L27" i="195"/>
  <c r="AI27" i="195"/>
  <c r="AV19" i="195"/>
  <c r="AU59" i="228" s="1"/>
  <c r="AU92" i="228" s="1"/>
  <c r="O27" i="195"/>
  <c r="AH27" i="195"/>
  <c r="R27" i="195"/>
  <c r="AM23" i="195"/>
  <c r="AL59" i="229" s="1"/>
  <c r="AL92" i="229" s="1"/>
  <c r="E23" i="195"/>
  <c r="D59" i="229" s="1"/>
  <c r="D92" i="229" s="1"/>
  <c r="AU19" i="195"/>
  <c r="AT59" i="228" s="1"/>
  <c r="AT92" i="228" s="1"/>
  <c r="Z19" i="195"/>
  <c r="Y59" i="228" s="1"/>
  <c r="Y92" i="228" s="1"/>
  <c r="AG27" i="195"/>
  <c r="Q27" i="195"/>
  <c r="W23" i="195"/>
  <c r="V59" i="229" s="1"/>
  <c r="V92" i="229" s="1"/>
  <c r="G23" i="195"/>
  <c r="F59" i="229" s="1"/>
  <c r="F92" i="229" s="1"/>
  <c r="AP23" i="195"/>
  <c r="AO59" i="229" s="1"/>
  <c r="AO92" i="229" s="1"/>
  <c r="Z23" i="195"/>
  <c r="Y59" i="229" s="1"/>
  <c r="Y92" i="229" s="1"/>
  <c r="I23" i="195"/>
  <c r="H59" i="229" s="1"/>
  <c r="H92" i="229" s="1"/>
  <c r="AD19" i="195"/>
  <c r="AC59" i="228" s="1"/>
  <c r="AC92" i="228" s="1"/>
  <c r="AO19" i="195"/>
  <c r="AN59" i="228" s="1"/>
  <c r="AN92" i="228" s="1"/>
  <c r="Y19" i="195"/>
  <c r="X59" i="228" s="1"/>
  <c r="X92" i="228" s="1"/>
  <c r="I19" i="195"/>
  <c r="H59" i="228" s="1"/>
  <c r="H92" i="228" s="1"/>
  <c r="L16" i="195"/>
  <c r="AG12" i="195"/>
  <c r="H19" i="195"/>
  <c r="G59" i="228" s="1"/>
  <c r="G92" i="228" s="1"/>
  <c r="AT16" i="195"/>
  <c r="AF12" i="195"/>
  <c r="K5" i="195"/>
  <c r="AO16" i="195"/>
  <c r="Y16" i="195"/>
  <c r="I16" i="195"/>
  <c r="AE12" i="195"/>
  <c r="I12" i="195"/>
  <c r="AM5" i="195"/>
  <c r="AJ16" i="195"/>
  <c r="AN12" i="195"/>
  <c r="S12" i="195"/>
  <c r="AL12" i="195"/>
  <c r="V12" i="195"/>
  <c r="AV5" i="195"/>
  <c r="AF5" i="195"/>
  <c r="P5" i="195"/>
  <c r="AT5" i="195"/>
  <c r="AD5" i="195"/>
  <c r="N5" i="195"/>
  <c r="AK5" i="195"/>
  <c r="U5" i="195"/>
  <c r="E5" i="195"/>
  <c r="A5" i="4"/>
  <c r="BK61" i="195" l="1"/>
  <c r="BJ59" i="227" s="1"/>
  <c r="BJ92" i="227" s="1"/>
  <c r="BJ59" i="228"/>
  <c r="BJ92" i="228" s="1"/>
  <c r="BB61" i="195"/>
  <c r="BA59" i="227" s="1"/>
  <c r="BA92" i="227" s="1"/>
  <c r="BA61" i="195"/>
  <c r="AZ59" i="227" s="1"/>
  <c r="AZ92" i="227" s="1"/>
  <c r="BD61" i="195"/>
  <c r="BC59" i="227" s="1"/>
  <c r="BC92" i="227" s="1"/>
  <c r="BL61" i="195"/>
  <c r="BK59" i="227" s="1"/>
  <c r="BK92" i="227" s="1"/>
  <c r="U60" i="195"/>
  <c r="BL62" i="195"/>
  <c r="BL60" i="195"/>
  <c r="AW61" i="195"/>
  <c r="AV59" i="227" s="1"/>
  <c r="AV92" i="227" s="1"/>
  <c r="AZ61" i="195"/>
  <c r="AY59" i="227" s="1"/>
  <c r="AY92" i="227" s="1"/>
  <c r="BF61" i="195"/>
  <c r="BE59" i="227" s="1"/>
  <c r="BE92" i="227" s="1"/>
  <c r="BE61" i="195"/>
  <c r="BD59" i="227" s="1"/>
  <c r="BD92" i="227" s="1"/>
  <c r="BK62" i="195"/>
  <c r="BK60" i="195"/>
  <c r="BI60" i="195"/>
  <c r="BI62" i="195"/>
  <c r="AX61" i="195"/>
  <c r="AW59" i="227" s="1"/>
  <c r="AW92" i="227" s="1"/>
  <c r="AW60" i="195"/>
  <c r="AW62" i="195"/>
  <c r="BG61" i="195"/>
  <c r="BF59" i="227" s="1"/>
  <c r="BF92" i="227" s="1"/>
  <c r="AZ60" i="195"/>
  <c r="AZ62" i="195"/>
  <c r="BF60" i="195"/>
  <c r="BF62" i="195"/>
  <c r="BG60" i="195"/>
  <c r="BG62" i="195"/>
  <c r="BE62" i="195"/>
  <c r="BE60" i="195"/>
  <c r="BH61" i="195"/>
  <c r="BG59" i="227" s="1"/>
  <c r="BG92" i="227" s="1"/>
  <c r="AX60" i="195"/>
  <c r="AX62" i="195"/>
  <c r="AY61" i="195"/>
  <c r="AX59" i="227" s="1"/>
  <c r="AX92" i="227" s="1"/>
  <c r="AY60" i="195"/>
  <c r="AY62" i="195"/>
  <c r="BJ61" i="195"/>
  <c r="BI59" i="227" s="1"/>
  <c r="BI92" i="227" s="1"/>
  <c r="BH60" i="195"/>
  <c r="BH62" i="195"/>
  <c r="BB62" i="195"/>
  <c r="BB60" i="195"/>
  <c r="BC60" i="195"/>
  <c r="BC62" i="195"/>
  <c r="BA60" i="195"/>
  <c r="BA62" i="195"/>
  <c r="BD62" i="195"/>
  <c r="BD60" i="195"/>
  <c r="BJ60" i="195"/>
  <c r="BJ62" i="195"/>
  <c r="BI61" i="195"/>
  <c r="BH59" i="227" s="1"/>
  <c r="BH92" i="227" s="1"/>
  <c r="BC61" i="195"/>
  <c r="BB59" i="227" s="1"/>
  <c r="BB92" i="227" s="1"/>
  <c r="K60" i="195"/>
  <c r="D62" i="195"/>
  <c r="P60" i="195"/>
  <c r="AA60" i="195"/>
  <c r="W60" i="195"/>
  <c r="E60" i="195"/>
  <c r="H60" i="195"/>
  <c r="AB60" i="195"/>
  <c r="AD60" i="195"/>
  <c r="AV60" i="195"/>
  <c r="N60" i="195"/>
  <c r="AK60" i="195"/>
  <c r="AT60" i="195"/>
  <c r="AE60" i="195"/>
  <c r="O60" i="195"/>
  <c r="Y61" i="195"/>
  <c r="X59" i="227" s="1"/>
  <c r="X92" i="227" s="1"/>
  <c r="AH60" i="195"/>
  <c r="AF60" i="195"/>
  <c r="AM60" i="195"/>
  <c r="X60" i="195"/>
  <c r="AQ60" i="195"/>
  <c r="AH61" i="195"/>
  <c r="AG59" i="227" s="1"/>
  <c r="AG92" i="227" s="1"/>
  <c r="T60" i="195"/>
  <c r="M60" i="195"/>
  <c r="Z61" i="195"/>
  <c r="Y59" i="227" s="1"/>
  <c r="Y92" i="227" s="1"/>
  <c r="AS61" i="195"/>
  <c r="AR59" i="227" s="1"/>
  <c r="AR92" i="227" s="1"/>
  <c r="AQ61" i="195"/>
  <c r="AP59" i="227" s="1"/>
  <c r="AP92" i="227" s="1"/>
  <c r="AR61" i="195"/>
  <c r="AQ59" i="227" s="1"/>
  <c r="AQ92" i="227" s="1"/>
  <c r="AM61" i="195"/>
  <c r="AL59" i="227" s="1"/>
  <c r="AL92" i="227" s="1"/>
  <c r="L61" i="195"/>
  <c r="K59" i="227" s="1"/>
  <c r="K92" i="227" s="1"/>
  <c r="AL61" i="195"/>
  <c r="AK59" i="227" s="1"/>
  <c r="AK92" i="227" s="1"/>
  <c r="I60" i="195"/>
  <c r="AA61" i="195"/>
  <c r="Z59" i="227" s="1"/>
  <c r="Z92" i="227" s="1"/>
  <c r="G61" i="195"/>
  <c r="F59" i="227" s="1"/>
  <c r="F92" i="227" s="1"/>
  <c r="J60" i="195"/>
  <c r="U61" i="195"/>
  <c r="T59" i="227" s="1"/>
  <c r="T92" i="227" s="1"/>
  <c r="AT61" i="195"/>
  <c r="AS59" i="227" s="1"/>
  <c r="AS92" i="227" s="1"/>
  <c r="S60" i="195"/>
  <c r="V61" i="195"/>
  <c r="U59" i="227" s="1"/>
  <c r="U92" i="227" s="1"/>
  <c r="J61" i="195"/>
  <c r="I59" i="227" s="1"/>
  <c r="I92" i="227" s="1"/>
  <c r="AS60" i="195"/>
  <c r="H61" i="195"/>
  <c r="G59" i="227" s="1"/>
  <c r="G92" i="227" s="1"/>
  <c r="I61" i="195"/>
  <c r="H59" i="227" s="1"/>
  <c r="H92" i="227" s="1"/>
  <c r="D60" i="195"/>
  <c r="R60" i="195"/>
  <c r="AJ60" i="195"/>
  <c r="AC61" i="195"/>
  <c r="AB59" i="227" s="1"/>
  <c r="AB92" i="227" s="1"/>
  <c r="AI61" i="195"/>
  <c r="AH59" i="227" s="1"/>
  <c r="AH92" i="227" s="1"/>
  <c r="W61" i="195"/>
  <c r="V59" i="227" s="1"/>
  <c r="V92" i="227" s="1"/>
  <c r="S61" i="195"/>
  <c r="R59" i="227" s="1"/>
  <c r="R92" i="227" s="1"/>
  <c r="AC60" i="195"/>
  <c r="G60" i="195"/>
  <c r="L60" i="195"/>
  <c r="E61" i="195"/>
  <c r="D59" i="227" s="1"/>
  <c r="D92" i="227" s="1"/>
  <c r="X61" i="195"/>
  <c r="W59" i="227" s="1"/>
  <c r="W92" i="227" s="1"/>
  <c r="R61" i="195"/>
  <c r="Q59" i="227" s="1"/>
  <c r="Q92" i="227" s="1"/>
  <c r="Q61" i="195"/>
  <c r="P59" i="227" s="1"/>
  <c r="P92" i="227" s="1"/>
  <c r="K61" i="195"/>
  <c r="J59" i="227" s="1"/>
  <c r="J92" i="227" s="1"/>
  <c r="D61" i="195"/>
  <c r="C59" i="227" s="1"/>
  <c r="C92" i="227" s="1"/>
  <c r="AI60" i="195"/>
  <c r="AG61" i="195"/>
  <c r="AF59" i="227" s="1"/>
  <c r="AF92" i="227" s="1"/>
  <c r="AO61" i="195"/>
  <c r="AN59" i="227" s="1"/>
  <c r="AN92" i="227" s="1"/>
  <c r="AU61" i="195"/>
  <c r="AT59" i="227" s="1"/>
  <c r="AT92" i="227" s="1"/>
  <c r="AV61" i="195"/>
  <c r="AU59" i="227" s="1"/>
  <c r="AU92" i="227" s="1"/>
  <c r="Y60" i="195"/>
  <c r="AE61" i="195"/>
  <c r="AD59" i="227" s="1"/>
  <c r="AD92" i="227" s="1"/>
  <c r="AB61" i="195"/>
  <c r="AA59" i="227" s="1"/>
  <c r="AA92" i="227" s="1"/>
  <c r="V60" i="195"/>
  <c r="P61" i="195"/>
  <c r="O59" i="227" s="1"/>
  <c r="O92" i="227" s="1"/>
  <c r="Q60" i="195"/>
  <c r="Z60" i="195"/>
  <c r="AR60" i="195"/>
  <c r="AU60" i="195"/>
  <c r="AK61" i="195"/>
  <c r="AJ59" i="227" s="1"/>
  <c r="AJ92" i="227" s="1"/>
  <c r="O61" i="195"/>
  <c r="N59" i="227" s="1"/>
  <c r="N92" i="227" s="1"/>
  <c r="T61" i="195"/>
  <c r="S59" i="227" s="1"/>
  <c r="S92" i="227" s="1"/>
  <c r="AN61" i="195"/>
  <c r="AM59" i="227" s="1"/>
  <c r="AM92" i="227" s="1"/>
  <c r="F61" i="195"/>
  <c r="E59" i="227" s="1"/>
  <c r="E92" i="227" s="1"/>
  <c r="AD61" i="195"/>
  <c r="AC59" i="227" s="1"/>
  <c r="AC92" i="227" s="1"/>
  <c r="AO60" i="195"/>
  <c r="M61" i="195"/>
  <c r="L59" i="227" s="1"/>
  <c r="L92" i="227" s="1"/>
  <c r="N61" i="195"/>
  <c r="M59" i="227" s="1"/>
  <c r="M92" i="227" s="1"/>
  <c r="AF61" i="195"/>
  <c r="AE59" i="227" s="1"/>
  <c r="AE92" i="227" s="1"/>
  <c r="AL60" i="195"/>
  <c r="AN60" i="195"/>
  <c r="AG60" i="195"/>
  <c r="AP60" i="195"/>
  <c r="AP61" i="195"/>
  <c r="AO59" i="227" s="1"/>
  <c r="AO92" i="227" s="1"/>
  <c r="AJ61" i="195"/>
  <c r="AI59" i="227" s="1"/>
  <c r="AI92" i="227" s="1"/>
  <c r="F60" i="195"/>
  <c r="B91" i="205" l="1"/>
  <c r="BC6" i="205" l="1"/>
  <c r="BC7" i="205"/>
  <c r="BC8" i="205"/>
  <c r="BC9" i="205"/>
  <c r="BC10" i="205"/>
  <c r="BC11" i="205"/>
  <c r="BC13" i="205"/>
  <c r="BC14" i="205"/>
  <c r="BC15" i="205"/>
  <c r="BC17" i="205"/>
  <c r="BC18" i="205"/>
  <c r="BC20" i="205"/>
  <c r="BC21" i="205"/>
  <c r="BC25" i="205"/>
  <c r="BC26" i="205"/>
  <c r="BC28" i="205"/>
  <c r="BC29" i="205"/>
  <c r="BC30" i="205"/>
  <c r="BC32" i="205"/>
  <c r="BC33" i="205"/>
  <c r="BC34" i="205"/>
  <c r="BC35" i="205"/>
  <c r="BP6" i="205"/>
  <c r="BP7" i="205"/>
  <c r="BP8" i="205"/>
  <c r="BP9" i="205"/>
  <c r="BP10" i="205"/>
  <c r="BP11" i="205"/>
  <c r="BP13" i="205"/>
  <c r="BP14" i="205"/>
  <c r="BP15" i="205"/>
  <c r="BP17" i="205"/>
  <c r="BP18" i="205"/>
  <c r="BP20" i="205"/>
  <c r="BP21" i="205"/>
  <c r="BP25" i="205"/>
  <c r="BP26" i="205"/>
  <c r="BP28" i="205"/>
  <c r="BP29" i="205"/>
  <c r="BE6" i="205"/>
  <c r="BE7" i="205"/>
  <c r="BE8" i="205"/>
  <c r="BE9" i="205"/>
  <c r="BE10" i="205"/>
  <c r="BE11" i="205"/>
  <c r="BE13" i="205"/>
  <c r="BE14" i="205"/>
  <c r="BE15" i="205"/>
  <c r="BE17" i="205"/>
  <c r="BE18" i="205"/>
  <c r="BE20" i="205"/>
  <c r="BE21" i="205"/>
  <c r="BE25" i="205"/>
  <c r="BE26" i="205"/>
  <c r="BE28" i="205"/>
  <c r="BE29" i="205"/>
  <c r="BE30" i="205"/>
  <c r="BE32" i="205"/>
  <c r="BE33" i="205"/>
  <c r="BE34" i="205"/>
  <c r="BF9" i="205"/>
  <c r="BF14" i="205"/>
  <c r="BF20" i="205"/>
  <c r="BF28" i="205"/>
  <c r="BH32" i="205"/>
  <c r="BH34" i="205"/>
  <c r="BK35" i="205"/>
  <c r="BK36" i="205"/>
  <c r="BK38" i="205"/>
  <c r="BK39" i="205"/>
  <c r="BK40" i="205"/>
  <c r="BJ9" i="205"/>
  <c r="BJ14" i="205"/>
  <c r="BJ20" i="205"/>
  <c r="BJ28" i="205"/>
  <c r="BJ32" i="205"/>
  <c r="BI34" i="205"/>
  <c r="BL35" i="205"/>
  <c r="BL36" i="205"/>
  <c r="BN7" i="205"/>
  <c r="BN11" i="205"/>
  <c r="BN17" i="205"/>
  <c r="BG6" i="205"/>
  <c r="BG7" i="205"/>
  <c r="BG8" i="205"/>
  <c r="BG9" i="205"/>
  <c r="BG10" i="205"/>
  <c r="BG11" i="205"/>
  <c r="BG13" i="205"/>
  <c r="BG14" i="205"/>
  <c r="BG15" i="205"/>
  <c r="BG17" i="205"/>
  <c r="BG18" i="205"/>
  <c r="BG20" i="205"/>
  <c r="BG21" i="205"/>
  <c r="BG25" i="205"/>
  <c r="BG26" i="205"/>
  <c r="BG28" i="205"/>
  <c r="BG29" i="205"/>
  <c r="BG30" i="205"/>
  <c r="BG32" i="205"/>
  <c r="BG33" i="205"/>
  <c r="BG34" i="205"/>
  <c r="BD6" i="205"/>
  <c r="BD7" i="205"/>
  <c r="BD8" i="205"/>
  <c r="BD9" i="205"/>
  <c r="BD10" i="205"/>
  <c r="BD11" i="205"/>
  <c r="BD13" i="205"/>
  <c r="BD14" i="205"/>
  <c r="BD15" i="205"/>
  <c r="BD17" i="205"/>
  <c r="BD18" i="205"/>
  <c r="BD20" i="205"/>
  <c r="BD21" i="205"/>
  <c r="BD25" i="205"/>
  <c r="BD26" i="205"/>
  <c r="BD28" i="205"/>
  <c r="BD29" i="205"/>
  <c r="BD30" i="205"/>
  <c r="BI6" i="205"/>
  <c r="BI7" i="205"/>
  <c r="BI8" i="205"/>
  <c r="BI9" i="205"/>
  <c r="BI10" i="205"/>
  <c r="BI11" i="205"/>
  <c r="BI13" i="205"/>
  <c r="BI14" i="205"/>
  <c r="BI15" i="205"/>
  <c r="BI17" i="205"/>
  <c r="BI16" i="205" s="1"/>
  <c r="BI18" i="205"/>
  <c r="BI20" i="205"/>
  <c r="BI21" i="205"/>
  <c r="BI25" i="205"/>
  <c r="BI26" i="205"/>
  <c r="BI28" i="205"/>
  <c r="BI29" i="205"/>
  <c r="BI30" i="205"/>
  <c r="BI32" i="205"/>
  <c r="BI33" i="205"/>
  <c r="BF6" i="205"/>
  <c r="BF10" i="205"/>
  <c r="BF15" i="205"/>
  <c r="BF21" i="205"/>
  <c r="BF29" i="205"/>
  <c r="BP32" i="205"/>
  <c r="BM34" i="205"/>
  <c r="BO35" i="205"/>
  <c r="BO36" i="205"/>
  <c r="BO38" i="205"/>
  <c r="BO39" i="205"/>
  <c r="BJ6" i="205"/>
  <c r="BJ10" i="205"/>
  <c r="BJ15" i="205"/>
  <c r="BJ21" i="205"/>
  <c r="BJ29" i="205"/>
  <c r="BB33" i="205"/>
  <c r="BN34" i="205"/>
  <c r="BP35" i="205"/>
  <c r="BP36" i="205"/>
  <c r="BN8" i="205"/>
  <c r="BN13" i="205"/>
  <c r="BN18" i="205"/>
  <c r="BN26" i="205"/>
  <c r="BO6" i="205"/>
  <c r="BO7" i="205"/>
  <c r="BO8" i="205"/>
  <c r="BO9" i="205"/>
  <c r="BO10" i="205"/>
  <c r="BO11" i="205"/>
  <c r="BO13" i="205"/>
  <c r="BO14" i="205"/>
  <c r="BO15" i="205"/>
  <c r="BO17" i="205"/>
  <c r="BO18" i="205"/>
  <c r="BO20" i="205"/>
  <c r="BO21" i="205"/>
  <c r="BO25" i="205"/>
  <c r="BO26" i="205"/>
  <c r="BO28" i="205"/>
  <c r="BO29" i="205"/>
  <c r="BO30" i="205"/>
  <c r="BO32" i="205"/>
  <c r="BO33" i="205"/>
  <c r="BO34" i="205"/>
  <c r="BL6" i="205"/>
  <c r="BL7" i="205"/>
  <c r="BL8" i="205"/>
  <c r="BL9" i="205"/>
  <c r="BL10" i="205"/>
  <c r="BL11" i="205"/>
  <c r="BL13" i="205"/>
  <c r="BL14" i="205"/>
  <c r="BL15" i="205"/>
  <c r="BL17" i="205"/>
  <c r="BL18" i="205"/>
  <c r="BL20" i="205"/>
  <c r="BL21" i="205"/>
  <c r="BL25" i="205"/>
  <c r="BL26" i="205"/>
  <c r="BL28" i="205"/>
  <c r="BL29" i="205"/>
  <c r="BA6" i="205"/>
  <c r="BA7" i="205"/>
  <c r="BA8" i="205"/>
  <c r="BA9" i="205"/>
  <c r="BA10" i="205"/>
  <c r="BA11" i="205"/>
  <c r="BA13" i="205"/>
  <c r="BA14" i="205"/>
  <c r="BA15" i="205"/>
  <c r="BA17" i="205"/>
  <c r="BA18" i="205"/>
  <c r="BA20" i="205"/>
  <c r="BA19" i="205" s="1"/>
  <c r="AV60" i="228" s="1"/>
  <c r="AV47" i="228" s="1"/>
  <c r="BA21" i="205"/>
  <c r="BA25" i="205"/>
  <c r="BA26" i="205"/>
  <c r="BA28" i="205"/>
  <c r="BA29" i="205"/>
  <c r="BA30" i="205"/>
  <c r="BA32" i="205"/>
  <c r="BA33" i="205"/>
  <c r="BA34" i="205"/>
  <c r="BF8" i="205"/>
  <c r="BF13" i="205"/>
  <c r="BF12" i="205" s="1"/>
  <c r="BF18" i="205"/>
  <c r="BF26" i="205"/>
  <c r="BP30" i="205"/>
  <c r="BP33" i="205"/>
  <c r="BG35" i="205"/>
  <c r="BG36" i="205"/>
  <c r="BG38" i="205"/>
  <c r="BG39" i="205"/>
  <c r="BG40" i="205"/>
  <c r="BJ8" i="205"/>
  <c r="BJ13" i="205"/>
  <c r="BJ18" i="205"/>
  <c r="BJ26" i="205"/>
  <c r="BB32" i="205"/>
  <c r="BB34" i="205"/>
  <c r="BH35" i="205"/>
  <c r="BH36" i="205"/>
  <c r="BN6" i="205"/>
  <c r="BN10" i="205"/>
  <c r="BN15" i="205"/>
  <c r="BN21" i="205"/>
  <c r="BN29" i="205"/>
  <c r="BD33" i="205"/>
  <c r="BP34" i="205"/>
  <c r="BK6" i="205"/>
  <c r="BK10" i="205"/>
  <c r="BK15" i="205"/>
  <c r="BK21" i="205"/>
  <c r="BK29" i="205"/>
  <c r="BK34" i="205"/>
  <c r="BH9" i="205"/>
  <c r="BH14" i="205"/>
  <c r="BH20" i="205"/>
  <c r="BH28" i="205"/>
  <c r="BM7" i="205"/>
  <c r="BM11" i="205"/>
  <c r="BM17" i="205"/>
  <c r="BM25" i="205"/>
  <c r="BM30" i="205"/>
  <c r="BF11" i="205"/>
  <c r="BH33" i="205"/>
  <c r="BC39" i="205"/>
  <c r="BJ17" i="205"/>
  <c r="BD35" i="205"/>
  <c r="BN14" i="205"/>
  <c r="BL30" i="205"/>
  <c r="BD34" i="205"/>
  <c r="BM35" i="205"/>
  <c r="BM36" i="205"/>
  <c r="BB8" i="205"/>
  <c r="BB13" i="205"/>
  <c r="BB18" i="205"/>
  <c r="BB26" i="205"/>
  <c r="BN30" i="205"/>
  <c r="BN33" i="205"/>
  <c r="BF35" i="205"/>
  <c r="BF36" i="205"/>
  <c r="BF38" i="205"/>
  <c r="BF39" i="205"/>
  <c r="BF40" i="205"/>
  <c r="BF42" i="205"/>
  <c r="BF43" i="205"/>
  <c r="BF44" i="205"/>
  <c r="BF46" i="205"/>
  <c r="BF47" i="205"/>
  <c r="BF48" i="205"/>
  <c r="BF50" i="205"/>
  <c r="BF51" i="205"/>
  <c r="BF52" i="205"/>
  <c r="BF54" i="205"/>
  <c r="BP38" i="205"/>
  <c r="BO40" i="205"/>
  <c r="BD43" i="205"/>
  <c r="BI44" i="205"/>
  <c r="BO46" i="205"/>
  <c r="BD48" i="205"/>
  <c r="BI50" i="205"/>
  <c r="BO51" i="205"/>
  <c r="BD54" i="205"/>
  <c r="BG55" i="205"/>
  <c r="BG56" i="205"/>
  <c r="BA39" i="205"/>
  <c r="BP40" i="205"/>
  <c r="BE43" i="205"/>
  <c r="BK44" i="205"/>
  <c r="BP46" i="205"/>
  <c r="BE48" i="205"/>
  <c r="BK50" i="205"/>
  <c r="BP51" i="205"/>
  <c r="BE54" i="205"/>
  <c r="BH55" i="205"/>
  <c r="BH56" i="205"/>
  <c r="BD39" i="205"/>
  <c r="BA42" i="205"/>
  <c r="BG43" i="205"/>
  <c r="BL44" i="205"/>
  <c r="BA47" i="205"/>
  <c r="BG48" i="205"/>
  <c r="BL50" i="205"/>
  <c r="BA52" i="205"/>
  <c r="BG54" i="205"/>
  <c r="BI55" i="205"/>
  <c r="BI56" i="205"/>
  <c r="BE39" i="205"/>
  <c r="BC42" i="205"/>
  <c r="BH43" i="205"/>
  <c r="BM44" i="205"/>
  <c r="BC47" i="205"/>
  <c r="BH48" i="205"/>
  <c r="BK7" i="205"/>
  <c r="BK11" i="205"/>
  <c r="BK17" i="205"/>
  <c r="BK25" i="205"/>
  <c r="BK30" i="205"/>
  <c r="BH6" i="205"/>
  <c r="BH10" i="205"/>
  <c r="BH15" i="205"/>
  <c r="BH21" i="205"/>
  <c r="BH29" i="205"/>
  <c r="BM8" i="205"/>
  <c r="BM13" i="205"/>
  <c r="BM18" i="205"/>
  <c r="BM26" i="205"/>
  <c r="BM32" i="205"/>
  <c r="BF17" i="205"/>
  <c r="BF16" i="205" s="1"/>
  <c r="BB35" i="205"/>
  <c r="BC40" i="205"/>
  <c r="BJ25" i="205"/>
  <c r="BD36" i="205"/>
  <c r="BN20" i="205"/>
  <c r="BD32" i="205"/>
  <c r="BJ34" i="205"/>
  <c r="BA36" i="205"/>
  <c r="BA38" i="205"/>
  <c r="BB9" i="205"/>
  <c r="BB14" i="205"/>
  <c r="BB20" i="205"/>
  <c r="BB28" i="205"/>
  <c r="BF32" i="205"/>
  <c r="BF34" i="205"/>
  <c r="BJ35" i="205"/>
  <c r="BJ36" i="205"/>
  <c r="BJ38" i="205"/>
  <c r="BJ39" i="205"/>
  <c r="BJ40" i="205"/>
  <c r="BJ42" i="205"/>
  <c r="BJ43" i="205"/>
  <c r="BJ44" i="205"/>
  <c r="BJ46" i="205"/>
  <c r="BJ47" i="205"/>
  <c r="BJ48" i="205"/>
  <c r="BJ50" i="205"/>
  <c r="BJ51" i="205"/>
  <c r="BJ52" i="205"/>
  <c r="BJ54" i="205"/>
  <c r="BH39" i="205"/>
  <c r="BD42" i="205"/>
  <c r="BI43" i="205"/>
  <c r="BO44" i="205"/>
  <c r="BD47" i="205"/>
  <c r="BI48" i="205"/>
  <c r="BO50" i="205"/>
  <c r="BD52" i="205"/>
  <c r="BI54" i="205"/>
  <c r="BK55" i="205"/>
  <c r="BK56" i="205"/>
  <c r="BI39" i="205"/>
  <c r="BE42" i="205"/>
  <c r="BK43" i="205"/>
  <c r="BP44" i="205"/>
  <c r="BE47" i="205"/>
  <c r="BK48" i="205"/>
  <c r="BP50" i="205"/>
  <c r="BE52" i="205"/>
  <c r="BK54" i="205"/>
  <c r="BL55" i="205"/>
  <c r="BL56" i="205"/>
  <c r="BL39" i="205"/>
  <c r="BG42" i="205"/>
  <c r="BL43" i="205"/>
  <c r="BA46" i="205"/>
  <c r="BG47" i="205"/>
  <c r="BL48" i="205"/>
  <c r="BA51" i="205"/>
  <c r="BG52" i="205"/>
  <c r="BL54" i="205"/>
  <c r="BM55" i="205"/>
  <c r="BM56" i="205"/>
  <c r="BM39" i="205"/>
  <c r="BH42" i="205"/>
  <c r="BM43" i="205"/>
  <c r="BK9" i="205"/>
  <c r="BK14" i="205"/>
  <c r="BK20" i="205"/>
  <c r="BK19" i="205" s="1"/>
  <c r="BF60" i="228" s="1"/>
  <c r="BF47" i="228" s="1"/>
  <c r="BK28" i="205"/>
  <c r="BK33" i="205"/>
  <c r="BH8" i="205"/>
  <c r="BH13" i="205"/>
  <c r="BH18" i="205"/>
  <c r="BH26" i="205"/>
  <c r="BM6" i="205"/>
  <c r="BM10" i="205"/>
  <c r="BM15" i="205"/>
  <c r="BM21" i="205"/>
  <c r="BM29" i="205"/>
  <c r="BF7" i="205"/>
  <c r="BF30" i="205"/>
  <c r="BC38" i="205"/>
  <c r="BC37" i="205" s="1"/>
  <c r="AX60" i="230" s="1"/>
  <c r="AX47" i="230" s="1"/>
  <c r="BJ11" i="205"/>
  <c r="BJ33" i="205"/>
  <c r="BN9" i="205"/>
  <c r="BN28" i="205"/>
  <c r="BN27" i="205" s="1"/>
  <c r="BL33" i="205"/>
  <c r="BI35" i="205"/>
  <c r="BI36" i="205"/>
  <c r="BB7" i="205"/>
  <c r="BB11" i="205"/>
  <c r="BB17" i="205"/>
  <c r="BB16" i="205" s="1"/>
  <c r="BB25" i="205"/>
  <c r="BB30" i="205"/>
  <c r="BF33" i="205"/>
  <c r="BA35" i="205"/>
  <c r="BB36" i="205"/>
  <c r="BB38" i="205"/>
  <c r="BB39" i="205"/>
  <c r="BB40" i="205"/>
  <c r="BB42" i="205"/>
  <c r="BB43" i="205"/>
  <c r="BB44" i="205"/>
  <c r="BB46" i="205"/>
  <c r="BB47" i="205"/>
  <c r="BB48" i="205"/>
  <c r="BB50" i="205"/>
  <c r="BB51" i="205"/>
  <c r="BB52" i="205"/>
  <c r="BB54" i="205"/>
  <c r="BH38" i="205"/>
  <c r="BH40" i="205"/>
  <c r="BO42" i="205"/>
  <c r="BD44" i="205"/>
  <c r="BI46" i="205"/>
  <c r="BO47" i="205"/>
  <c r="BD50" i="205"/>
  <c r="BI51" i="205"/>
  <c r="BO52" i="205"/>
  <c r="BC55" i="205"/>
  <c r="BC56" i="205"/>
  <c r="BI38" i="205"/>
  <c r="BI40" i="205"/>
  <c r="BP42" i="205"/>
  <c r="BE44" i="205"/>
  <c r="BK46" i="205"/>
  <c r="BP47" i="205"/>
  <c r="BE50" i="205"/>
  <c r="BK51" i="205"/>
  <c r="BP52" i="205"/>
  <c r="BD55" i="205"/>
  <c r="BD56" i="205"/>
  <c r="BL38" i="205"/>
  <c r="BL40" i="205"/>
  <c r="BA43" i="205"/>
  <c r="BG44" i="205"/>
  <c r="BL46" i="205"/>
  <c r="BA48" i="205"/>
  <c r="BG50" i="205"/>
  <c r="BL51" i="205"/>
  <c r="BA54" i="205"/>
  <c r="BE55" i="205"/>
  <c r="BE56" i="205"/>
  <c r="BM38" i="205"/>
  <c r="BM40" i="205"/>
  <c r="BC43" i="205"/>
  <c r="BH44" i="205"/>
  <c r="BM46" i="205"/>
  <c r="BC48" i="205"/>
  <c r="BH50" i="205"/>
  <c r="BK8" i="205"/>
  <c r="BK32" i="205"/>
  <c r="BH25" i="205"/>
  <c r="BM20" i="205"/>
  <c r="BM19" i="205" s="1"/>
  <c r="BH60" i="228" s="1"/>
  <c r="BH47" i="228" s="1"/>
  <c r="BC36" i="205"/>
  <c r="BN25" i="205"/>
  <c r="BB6" i="205"/>
  <c r="BB29" i="205"/>
  <c r="BN36" i="205"/>
  <c r="BN42" i="205"/>
  <c r="BN47" i="205"/>
  <c r="BN52" i="205"/>
  <c r="BO43" i="205"/>
  <c r="BD51" i="205"/>
  <c r="BO56" i="205"/>
  <c r="BE46" i="205"/>
  <c r="BE45" i="205" s="1"/>
  <c r="AZ60" i="232" s="1"/>
  <c r="AZ47" i="232" s="1"/>
  <c r="BK52" i="205"/>
  <c r="BD40" i="205"/>
  <c r="BL47" i="205"/>
  <c r="BA55" i="205"/>
  <c r="BM42" i="205"/>
  <c r="BM41" i="205" s="1"/>
  <c r="BH47" i="205"/>
  <c r="BM50" i="205"/>
  <c r="BC52" i="205"/>
  <c r="BH54" i="205"/>
  <c r="BH53" i="205" s="1"/>
  <c r="BJ55" i="205"/>
  <c r="BJ56" i="205"/>
  <c r="BJ24" i="205"/>
  <c r="BK24" i="205"/>
  <c r="BL24" i="205"/>
  <c r="BL23" i="205" s="1"/>
  <c r="BG60" i="229" s="1"/>
  <c r="BG47" i="229" s="1"/>
  <c r="BI24" i="205"/>
  <c r="BO22" i="205"/>
  <c r="BP22" i="205"/>
  <c r="BM22" i="205"/>
  <c r="BN22" i="205"/>
  <c r="BK13" i="205"/>
  <c r="BH7" i="205"/>
  <c r="BH30" i="205"/>
  <c r="BM28" i="205"/>
  <c r="BJ7" i="205"/>
  <c r="BL32" i="205"/>
  <c r="BB10" i="205"/>
  <c r="BN32" i="205"/>
  <c r="BN38" i="205"/>
  <c r="BN43" i="205"/>
  <c r="BN48" i="205"/>
  <c r="BN54" i="205"/>
  <c r="BD46" i="205"/>
  <c r="BD45" i="205" s="1"/>
  <c r="AY60" i="232" s="1"/>
  <c r="AY47" i="232" s="1"/>
  <c r="BI52" i="205"/>
  <c r="BA40" i="205"/>
  <c r="BK47" i="205"/>
  <c r="BP54" i="205"/>
  <c r="BL42" i="205"/>
  <c r="BL41" i="205" s="1"/>
  <c r="BA50" i="205"/>
  <c r="BA49" i="205" s="1"/>
  <c r="AV60" i="233" s="1"/>
  <c r="AV47" i="233" s="1"/>
  <c r="BA56" i="205"/>
  <c r="BC44" i="205"/>
  <c r="BM47" i="205"/>
  <c r="BC51" i="205"/>
  <c r="BH52" i="205"/>
  <c r="BM54" i="205"/>
  <c r="BM53" i="205" s="1"/>
  <c r="BN55" i="205"/>
  <c r="BN56" i="205"/>
  <c r="BN24" i="205"/>
  <c r="BN23" i="205" s="1"/>
  <c r="BI60" i="229" s="1"/>
  <c r="BI47" i="229" s="1"/>
  <c r="BO24" i="205"/>
  <c r="BP24" i="205"/>
  <c r="BP23" i="205" s="1"/>
  <c r="BK60" i="229" s="1"/>
  <c r="BK47" i="229" s="1"/>
  <c r="BM24" i="205"/>
  <c r="BM23" i="205" s="1"/>
  <c r="BH60" i="229" s="1"/>
  <c r="BH47" i="229" s="1"/>
  <c r="BC22" i="205"/>
  <c r="BD22" i="205"/>
  <c r="BA22" i="205"/>
  <c r="BB22" i="205"/>
  <c r="BK18" i="205"/>
  <c r="BH11" i="205"/>
  <c r="BM9" i="205"/>
  <c r="BM33" i="205"/>
  <c r="BJ30" i="205"/>
  <c r="BE35" i="205"/>
  <c r="BB15" i="205"/>
  <c r="BL34" i="205"/>
  <c r="BN39" i="205"/>
  <c r="BN44" i="205"/>
  <c r="BN50" i="205"/>
  <c r="BP39" i="205"/>
  <c r="BI47" i="205"/>
  <c r="BO54" i="205"/>
  <c r="BK42" i="205"/>
  <c r="BK41" i="205" s="1"/>
  <c r="BP48" i="205"/>
  <c r="BP55" i="205"/>
  <c r="BA44" i="205"/>
  <c r="BG51" i="205"/>
  <c r="BE38" i="205"/>
  <c r="BC46" i="205"/>
  <c r="BC45" i="205" s="1"/>
  <c r="AX60" i="232" s="1"/>
  <c r="AX47" i="232" s="1"/>
  <c r="BM48" i="205"/>
  <c r="BH51" i="205"/>
  <c r="BM52" i="205"/>
  <c r="BB55" i="205"/>
  <c r="BB56" i="205"/>
  <c r="BB24" i="205"/>
  <c r="BB23" i="205" s="1"/>
  <c r="AW60" i="229" s="1"/>
  <c r="AW47" i="229" s="1"/>
  <c r="BC24" i="205"/>
  <c r="BD24" i="205"/>
  <c r="BD23" i="205" s="1"/>
  <c r="AY60" i="229" s="1"/>
  <c r="AY47" i="229" s="1"/>
  <c r="BA24" i="205"/>
  <c r="BA23" i="205" s="1"/>
  <c r="AV60" i="229" s="1"/>
  <c r="AV47" i="229" s="1"/>
  <c r="BG22" i="205"/>
  <c r="BH22" i="205"/>
  <c r="BE22" i="205"/>
  <c r="BF22" i="205"/>
  <c r="BK26" i="205"/>
  <c r="BH17" i="205"/>
  <c r="BH16" i="205" s="1"/>
  <c r="BM14" i="205"/>
  <c r="BF25" i="205"/>
  <c r="BD38" i="205"/>
  <c r="BD37" i="205" s="1"/>
  <c r="AY60" i="230" s="1"/>
  <c r="AY47" i="230" s="1"/>
  <c r="BE36" i="205"/>
  <c r="BB21" i="205"/>
  <c r="BN35" i="205"/>
  <c r="BN40" i="205"/>
  <c r="BN46" i="205"/>
  <c r="BN45" i="205" s="1"/>
  <c r="BI60" i="232" s="1"/>
  <c r="BI47" i="232" s="1"/>
  <c r="BN51" i="205"/>
  <c r="BI42" i="205"/>
  <c r="BI41" i="205" s="1"/>
  <c r="BO48" i="205"/>
  <c r="BO55" i="205"/>
  <c r="BP43" i="205"/>
  <c r="BE51" i="205"/>
  <c r="BP56" i="205"/>
  <c r="BG46" i="205"/>
  <c r="BG45" i="205" s="1"/>
  <c r="BB60" i="232" s="1"/>
  <c r="BB47" i="232" s="1"/>
  <c r="BL52" i="205"/>
  <c r="BE40" i="205"/>
  <c r="BH46" i="205"/>
  <c r="BH45" i="205" s="1"/>
  <c r="BC60" i="232" s="1"/>
  <c r="BC47" i="232" s="1"/>
  <c r="BC50" i="205"/>
  <c r="BC49" i="205" s="1"/>
  <c r="AX60" i="233" s="1"/>
  <c r="AX47" i="233" s="1"/>
  <c r="BM51" i="205"/>
  <c r="BC54" i="205"/>
  <c r="BC53" i="205" s="1"/>
  <c r="BF55" i="205"/>
  <c r="BF56" i="205"/>
  <c r="BF24" i="205"/>
  <c r="BG24" i="205"/>
  <c r="BG23" i="205" s="1"/>
  <c r="BB60" i="229" s="1"/>
  <c r="BB47" i="229" s="1"/>
  <c r="BH24" i="205"/>
  <c r="BH23" i="205" s="1"/>
  <c r="BC60" i="229" s="1"/>
  <c r="BC47" i="229" s="1"/>
  <c r="BE24" i="205"/>
  <c r="BE23" i="205" s="1"/>
  <c r="AZ60" i="229" s="1"/>
  <c r="AZ47" i="229" s="1"/>
  <c r="BK22" i="205"/>
  <c r="BL22" i="205"/>
  <c r="BI22" i="205"/>
  <c r="BJ22" i="205"/>
  <c r="AT55" i="205"/>
  <c r="I55" i="205"/>
  <c r="AH55" i="205"/>
  <c r="AU55" i="205"/>
  <c r="AZ55" i="205"/>
  <c r="U55" i="205"/>
  <c r="AL55" i="205"/>
  <c r="AY55" i="205"/>
  <c r="Y55" i="205"/>
  <c r="AC55" i="205"/>
  <c r="L55" i="205"/>
  <c r="K55" i="205"/>
  <c r="P55" i="205"/>
  <c r="Q55" i="205"/>
  <c r="AX55" i="205"/>
  <c r="D55" i="205"/>
  <c r="AO55" i="205"/>
  <c r="AW55" i="205"/>
  <c r="H55" i="205"/>
  <c r="J55" i="205"/>
  <c r="W55" i="205"/>
  <c r="AB55" i="205"/>
  <c r="N55" i="205"/>
  <c r="AA55" i="205"/>
  <c r="AF55" i="205"/>
  <c r="E55" i="205"/>
  <c r="N55" i="4" s="1"/>
  <c r="O55" i="4" s="1"/>
  <c r="O55" i="205"/>
  <c r="T55" i="205"/>
  <c r="M55" i="205"/>
  <c r="F55" i="205"/>
  <c r="S55" i="205"/>
  <c r="X55" i="205"/>
  <c r="AS55" i="205"/>
  <c r="Z55" i="205"/>
  <c r="AM55" i="205"/>
  <c r="AR55" i="205"/>
  <c r="AD55" i="205"/>
  <c r="AQ55" i="205"/>
  <c r="AV55" i="205"/>
  <c r="R55" i="205"/>
  <c r="AE55" i="205"/>
  <c r="AJ55" i="205"/>
  <c r="AG55" i="205"/>
  <c r="V55" i="205"/>
  <c r="AI55" i="205"/>
  <c r="AN55" i="205"/>
  <c r="AK55" i="205"/>
  <c r="AP55" i="205"/>
  <c r="D10" i="205"/>
  <c r="D7" i="205"/>
  <c r="D6" i="205"/>
  <c r="P51" i="205"/>
  <c r="U51" i="205"/>
  <c r="AF51" i="205"/>
  <c r="AP51" i="205"/>
  <c r="E51" i="205"/>
  <c r="N51" i="4" s="1"/>
  <c r="L51" i="205"/>
  <c r="Q51" i="205"/>
  <c r="V51" i="205"/>
  <c r="AB51" i="205"/>
  <c r="AG51" i="205"/>
  <c r="AL51" i="205"/>
  <c r="AR51" i="205"/>
  <c r="AW51" i="205"/>
  <c r="H51" i="205"/>
  <c r="M51" i="205"/>
  <c r="R51" i="205"/>
  <c r="X51" i="205"/>
  <c r="AC51" i="205"/>
  <c r="AH51" i="205"/>
  <c r="AN51" i="205"/>
  <c r="AS51" i="205"/>
  <c r="AX51" i="205"/>
  <c r="J51" i="205"/>
  <c r="Z51" i="205"/>
  <c r="AK51" i="205"/>
  <c r="AV51" i="205"/>
  <c r="V52" i="205"/>
  <c r="AA52" i="205"/>
  <c r="AF52" i="205"/>
  <c r="AL52" i="205"/>
  <c r="AQ52" i="205"/>
  <c r="AV52" i="205"/>
  <c r="J54" i="205"/>
  <c r="O54" i="205"/>
  <c r="Z54" i="205"/>
  <c r="AJ54" i="205"/>
  <c r="AU54" i="205"/>
  <c r="N56" i="205"/>
  <c r="Y56" i="205"/>
  <c r="AO56" i="205"/>
  <c r="AZ56" i="205"/>
  <c r="D22" i="205"/>
  <c r="D40" i="205"/>
  <c r="D56" i="205"/>
  <c r="E54" i="205"/>
  <c r="N54" i="4" s="1"/>
  <c r="K54" i="205"/>
  <c r="P54" i="205"/>
  <c r="V54" i="205"/>
  <c r="AA54" i="205"/>
  <c r="AF54" i="205"/>
  <c r="AL54" i="205"/>
  <c r="AQ54" i="205"/>
  <c r="AV54" i="205"/>
  <c r="J56" i="205"/>
  <c r="P56" i="205"/>
  <c r="U56" i="205"/>
  <c r="Z56" i="205"/>
  <c r="AF56" i="205"/>
  <c r="AK56" i="205"/>
  <c r="AP56" i="205"/>
  <c r="AV56" i="205"/>
  <c r="D9" i="205"/>
  <c r="D17" i="205"/>
  <c r="D24" i="205"/>
  <c r="D30" i="205"/>
  <c r="D36" i="205"/>
  <c r="D46" i="205"/>
  <c r="D51" i="205"/>
  <c r="F54" i="205"/>
  <c r="L54" i="205"/>
  <c r="R54" i="205"/>
  <c r="W54" i="205"/>
  <c r="AB54" i="205"/>
  <c r="AH54" i="205"/>
  <c r="AM54" i="205"/>
  <c r="AR54" i="205"/>
  <c r="AX54" i="205"/>
  <c r="E56" i="205"/>
  <c r="N56" i="4" s="1"/>
  <c r="O56" i="4" s="1"/>
  <c r="L56" i="205"/>
  <c r="Q56" i="205"/>
  <c r="V56" i="205"/>
  <c r="AB56" i="205"/>
  <c r="AG56" i="205"/>
  <c r="AL56" i="205"/>
  <c r="AR56" i="205"/>
  <c r="AW56" i="205"/>
  <c r="D11" i="205"/>
  <c r="D18" i="205"/>
  <c r="D25" i="205"/>
  <c r="D32" i="205"/>
  <c r="D42" i="205"/>
  <c r="D52" i="205"/>
  <c r="H56" i="205"/>
  <c r="M56" i="205"/>
  <c r="R56" i="205"/>
  <c r="X56" i="205"/>
  <c r="AC56" i="205"/>
  <c r="AH56" i="205"/>
  <c r="AN56" i="205"/>
  <c r="AS56" i="205"/>
  <c r="AX56" i="205"/>
  <c r="D20" i="205"/>
  <c r="D28" i="205"/>
  <c r="D38" i="205"/>
  <c r="D44" i="205"/>
  <c r="T54" i="205"/>
  <c r="AE54" i="205"/>
  <c r="AP54" i="205"/>
  <c r="AZ54" i="205"/>
  <c r="I56" i="205"/>
  <c r="T56" i="205"/>
  <c r="AD56" i="205"/>
  <c r="AJ56" i="205"/>
  <c r="AT56" i="205"/>
  <c r="D8" i="205"/>
  <c r="D14" i="205"/>
  <c r="D29" i="205"/>
  <c r="D34" i="205"/>
  <c r="F56" i="205"/>
  <c r="V6" i="205"/>
  <c r="W6" i="205"/>
  <c r="AM6" i="205"/>
  <c r="T6" i="205"/>
  <c r="AP6" i="205"/>
  <c r="F6" i="205"/>
  <c r="AG6" i="205"/>
  <c r="AC6" i="205"/>
  <c r="AX6" i="205"/>
  <c r="Y6" i="205"/>
  <c r="AT6" i="205"/>
  <c r="J25" i="205"/>
  <c r="Z25" i="205"/>
  <c r="AP25" i="205"/>
  <c r="W25" i="205"/>
  <c r="AR25" i="205"/>
  <c r="T25" i="205"/>
  <c r="AV25" i="205"/>
  <c r="U25" i="205"/>
  <c r="AY25" i="205"/>
  <c r="X25" i="205"/>
  <c r="AZ25" i="205"/>
  <c r="Y25" i="205"/>
  <c r="T21" i="205"/>
  <c r="AJ21" i="205"/>
  <c r="AZ21" i="205"/>
  <c r="U21" i="205"/>
  <c r="AP21" i="205"/>
  <c r="E21" i="205"/>
  <c r="N21" i="4" s="1"/>
  <c r="O21" i="4" s="1"/>
  <c r="AA21" i="205"/>
  <c r="AW21" i="205"/>
  <c r="M21" i="205"/>
  <c r="AH21" i="205"/>
  <c r="Y21" i="205"/>
  <c r="AT21" i="205"/>
  <c r="I17" i="205"/>
  <c r="Y17" i="205"/>
  <c r="AO17" i="205"/>
  <c r="V17" i="205"/>
  <c r="AQ17" i="205"/>
  <c r="F17" i="205"/>
  <c r="AB17" i="205"/>
  <c r="AX17" i="205"/>
  <c r="S17" i="205"/>
  <c r="AN17" i="205"/>
  <c r="J17" i="205"/>
  <c r="AE17" i="205"/>
  <c r="AZ17" i="205"/>
  <c r="O15" i="205"/>
  <c r="W15" i="205"/>
  <c r="AM15" i="205"/>
  <c r="V15" i="205"/>
  <c r="AR15" i="205"/>
  <c r="R15" i="205"/>
  <c r="AN15" i="205"/>
  <c r="E15" i="205"/>
  <c r="N15" i="4" s="1"/>
  <c r="AD15" i="205"/>
  <c r="AZ15" i="205"/>
  <c r="U15" i="205"/>
  <c r="AP15" i="205"/>
  <c r="D15" i="205"/>
  <c r="S13" i="205"/>
  <c r="AI13" i="205"/>
  <c r="AY13" i="205"/>
  <c r="P13" i="205"/>
  <c r="AK13" i="205"/>
  <c r="AG13" i="205"/>
  <c r="E13" i="205"/>
  <c r="N13" i="4" s="1"/>
  <c r="AH13" i="205"/>
  <c r="H13" i="205"/>
  <c r="AJ13" i="205"/>
  <c r="I13" i="205"/>
  <c r="AL13" i="205"/>
  <c r="M11" i="205"/>
  <c r="AC11" i="205"/>
  <c r="AS11" i="205"/>
  <c r="E11" i="205"/>
  <c r="N11" i="4" s="1"/>
  <c r="AA11" i="205"/>
  <c r="AV11" i="205"/>
  <c r="O11" i="205"/>
  <c r="AR11" i="205"/>
  <c r="R11" i="205"/>
  <c r="AT11" i="205"/>
  <c r="Z11" i="205"/>
  <c r="AB11" i="205"/>
  <c r="U9" i="205"/>
  <c r="AK9" i="205"/>
  <c r="S9" i="205"/>
  <c r="AN9" i="205"/>
  <c r="J9" i="205"/>
  <c r="AE9" i="205"/>
  <c r="AZ9" i="205"/>
  <c r="P9" i="205"/>
  <c r="AL9" i="205"/>
  <c r="W9" i="205"/>
  <c r="AR9" i="205"/>
  <c r="M7" i="205"/>
  <c r="AC7" i="205"/>
  <c r="AS7" i="205"/>
  <c r="J7" i="205"/>
  <c r="AE7" i="205"/>
  <c r="AZ7" i="205"/>
  <c r="P7" i="205"/>
  <c r="AL7" i="205"/>
  <c r="W7" i="205"/>
  <c r="AR7" i="205"/>
  <c r="N7" i="205"/>
  <c r="AI7" i="205"/>
  <c r="Q54" i="205"/>
  <c r="AG54" i="205"/>
  <c r="AW54" i="205"/>
  <c r="I52" i="205"/>
  <c r="S52" i="205"/>
  <c r="T52" i="205"/>
  <c r="U52" i="205"/>
  <c r="AK52" i="205"/>
  <c r="Q50" i="205"/>
  <c r="AG50" i="205"/>
  <c r="AW50" i="205"/>
  <c r="K50" i="205"/>
  <c r="AF50" i="205"/>
  <c r="W50" i="205"/>
  <c r="AR50" i="205"/>
  <c r="N50" i="205"/>
  <c r="AI50" i="205"/>
  <c r="Z50" i="205"/>
  <c r="AU50" i="205"/>
  <c r="AQ50" i="205"/>
  <c r="U48" i="205"/>
  <c r="AK48" i="205"/>
  <c r="R48" i="205"/>
  <c r="AM48" i="205"/>
  <c r="H48" i="205"/>
  <c r="AD48" i="205"/>
  <c r="AY48" i="205"/>
  <c r="T48" i="205"/>
  <c r="AP48" i="205"/>
  <c r="E48" i="205"/>
  <c r="N48" i="4" s="1"/>
  <c r="O48" i="4" s="1"/>
  <c r="AA48" i="205"/>
  <c r="AV48" i="205"/>
  <c r="M47" i="205"/>
  <c r="AC47" i="205"/>
  <c r="AS47" i="205"/>
  <c r="H47" i="205"/>
  <c r="AD47" i="205"/>
  <c r="AY47" i="205"/>
  <c r="T47" i="205"/>
  <c r="J6" i="205"/>
  <c r="E6" i="205"/>
  <c r="N6" i="4" s="1"/>
  <c r="AA6" i="205"/>
  <c r="AQ6" i="205"/>
  <c r="Z6" i="205"/>
  <c r="AV6" i="205"/>
  <c r="O6" i="205"/>
  <c r="AL6" i="205"/>
  <c r="I6" i="205"/>
  <c r="AH6" i="205"/>
  <c r="AD6" i="205"/>
  <c r="AZ6" i="205"/>
  <c r="N25" i="205"/>
  <c r="AD25" i="205"/>
  <c r="AT25" i="205"/>
  <c r="F25" i="205"/>
  <c r="AB25" i="205"/>
  <c r="AW25" i="205"/>
  <c r="AA25" i="205"/>
  <c r="AC25" i="205"/>
  <c r="AE25" i="205"/>
  <c r="AF25" i="205"/>
  <c r="H21" i="205"/>
  <c r="X21" i="205"/>
  <c r="AN21" i="205"/>
  <c r="Z21" i="205"/>
  <c r="AU21" i="205"/>
  <c r="K21" i="205"/>
  <c r="AG21" i="205"/>
  <c r="R21" i="205"/>
  <c r="AM21" i="205"/>
  <c r="I21" i="205"/>
  <c r="AD21" i="205"/>
  <c r="AY21" i="205"/>
  <c r="M17" i="205"/>
  <c r="AC17" i="205"/>
  <c r="AS17" i="205"/>
  <c r="E17" i="205"/>
  <c r="N17" i="4" s="1"/>
  <c r="AA17" i="205"/>
  <c r="AV17" i="205"/>
  <c r="L17" i="205"/>
  <c r="AH17" i="205"/>
  <c r="X17" i="205"/>
  <c r="AT17" i="205"/>
  <c r="O17" i="205"/>
  <c r="AJ17" i="205"/>
  <c r="I15" i="205"/>
  <c r="AA15" i="205"/>
  <c r="AQ15" i="205"/>
  <c r="AB15" i="205"/>
  <c r="AW15" i="205"/>
  <c r="X15" i="205"/>
  <c r="AS15" i="205"/>
  <c r="M15" i="205"/>
  <c r="AJ15" i="205"/>
  <c r="Z15" i="205"/>
  <c r="AV15" i="205"/>
  <c r="F13" i="205"/>
  <c r="W13" i="205"/>
  <c r="AM13" i="205"/>
  <c r="U13" i="205"/>
  <c r="AP13" i="205"/>
  <c r="L13" i="205"/>
  <c r="AN13" i="205"/>
  <c r="M13" i="205"/>
  <c r="AO13" i="205"/>
  <c r="N13" i="205"/>
  <c r="AR13" i="205"/>
  <c r="Q13" i="205"/>
  <c r="AS13" i="205"/>
  <c r="Q11" i="205"/>
  <c r="AG11" i="205"/>
  <c r="AW11" i="205"/>
  <c r="K11" i="205"/>
  <c r="AF11" i="205"/>
  <c r="W11" i="205"/>
  <c r="AY11" i="205"/>
  <c r="X11" i="205"/>
  <c r="AZ11" i="205"/>
  <c r="AH11" i="205"/>
  <c r="F11" i="205"/>
  <c r="AI11" i="205"/>
  <c r="I9" i="205"/>
  <c r="Y9" i="205"/>
  <c r="AO9" i="205"/>
  <c r="X9" i="205"/>
  <c r="AT9" i="205"/>
  <c r="O9" i="205"/>
  <c r="AJ9" i="205"/>
  <c r="V9" i="205"/>
  <c r="AQ9" i="205"/>
  <c r="F9" i="205"/>
  <c r="AB9" i="205"/>
  <c r="AX9" i="205"/>
  <c r="Q7" i="205"/>
  <c r="AG7" i="205"/>
  <c r="AW7" i="205"/>
  <c r="O7" i="205"/>
  <c r="AJ7" i="205"/>
  <c r="V7" i="205"/>
  <c r="AQ7" i="205"/>
  <c r="F7" i="205"/>
  <c r="AB7" i="205"/>
  <c r="AX7" i="205"/>
  <c r="S7" i="205"/>
  <c r="AN7" i="205"/>
  <c r="U54" i="205"/>
  <c r="AK54" i="205"/>
  <c r="E52" i="205"/>
  <c r="N52" i="4" s="1"/>
  <c r="O52" i="4" s="1"/>
  <c r="F52" i="205"/>
  <c r="H52" i="205"/>
  <c r="Y52" i="205"/>
  <c r="AO52" i="205"/>
  <c r="U50" i="205"/>
  <c r="AK50" i="205"/>
  <c r="AK49" i="205" s="1"/>
  <c r="AF60" i="233" s="1"/>
  <c r="AF47" i="233" s="1"/>
  <c r="P50" i="205"/>
  <c r="AL50" i="205"/>
  <c r="F50" i="205"/>
  <c r="AB50" i="205"/>
  <c r="AX50" i="205"/>
  <c r="S50" i="205"/>
  <c r="AN50" i="205"/>
  <c r="J50" i="205"/>
  <c r="AE50" i="205"/>
  <c r="AZ50" i="205"/>
  <c r="I48" i="205"/>
  <c r="Y48" i="205"/>
  <c r="AO48" i="205"/>
  <c r="W48" i="205"/>
  <c r="AR48" i="205"/>
  <c r="N48" i="205"/>
  <c r="AI48" i="205"/>
  <c r="Z48" i="205"/>
  <c r="AU48" i="205"/>
  <c r="K48" i="205"/>
  <c r="AF48" i="205"/>
  <c r="Q47" i="205"/>
  <c r="AG47" i="205"/>
  <c r="AW47" i="205"/>
  <c r="N47" i="205"/>
  <c r="AI47" i="205"/>
  <c r="Z47" i="205"/>
  <c r="AU47" i="205"/>
  <c r="N6" i="205"/>
  <c r="L6" i="205"/>
  <c r="AE6" i="205"/>
  <c r="AU6" i="205"/>
  <c r="H6" i="205"/>
  <c r="AF6" i="205"/>
  <c r="U6" i="205"/>
  <c r="AR6" i="205"/>
  <c r="P6" i="205"/>
  <c r="AN6" i="205"/>
  <c r="K6" i="205"/>
  <c r="AJ6" i="205"/>
  <c r="R25" i="205"/>
  <c r="AH25" i="205"/>
  <c r="AX25" i="205"/>
  <c r="L25" i="205"/>
  <c r="AG25" i="205"/>
  <c r="AI25" i="205"/>
  <c r="H25" i="205"/>
  <c r="AJ25" i="205"/>
  <c r="I25" i="205"/>
  <c r="AK25" i="205"/>
  <c r="K25" i="205"/>
  <c r="AN25" i="205"/>
  <c r="L21" i="205"/>
  <c r="AB21" i="205"/>
  <c r="AR21" i="205"/>
  <c r="J21" i="205"/>
  <c r="AE21" i="205"/>
  <c r="Q21" i="205"/>
  <c r="AL21" i="205"/>
  <c r="W21" i="205"/>
  <c r="AS21" i="205"/>
  <c r="N21" i="205"/>
  <c r="AI21" i="205"/>
  <c r="Q17" i="205"/>
  <c r="AG17" i="205"/>
  <c r="AW17" i="205"/>
  <c r="K17" i="205"/>
  <c r="AF17" i="205"/>
  <c r="R17" i="205"/>
  <c r="AM17" i="205"/>
  <c r="H17" i="205"/>
  <c r="AD17" i="205"/>
  <c r="AY17" i="205"/>
  <c r="T17" i="205"/>
  <c r="AP17" i="205"/>
  <c r="F15" i="205"/>
  <c r="N15" i="205"/>
  <c r="AE15" i="205"/>
  <c r="AU15" i="205"/>
  <c r="J15" i="205"/>
  <c r="AG15" i="205"/>
  <c r="AC15" i="205"/>
  <c r="AX15" i="205"/>
  <c r="T15" i="205"/>
  <c r="AO15" i="205"/>
  <c r="H15" i="205"/>
  <c r="AF15" i="205"/>
  <c r="K13" i="205"/>
  <c r="AA13" i="205"/>
  <c r="AQ13" i="205"/>
  <c r="Z13" i="205"/>
  <c r="AV13" i="205"/>
  <c r="R13" i="205"/>
  <c r="AT13" i="205"/>
  <c r="T13" i="205"/>
  <c r="AW13" i="205"/>
  <c r="V13" i="205"/>
  <c r="AX13" i="205"/>
  <c r="X13" i="205"/>
  <c r="AZ13" i="205"/>
  <c r="U11" i="205"/>
  <c r="AK11" i="205"/>
  <c r="P11" i="205"/>
  <c r="AL11" i="205"/>
  <c r="AD11" i="205"/>
  <c r="AE11" i="205"/>
  <c r="L11" i="205"/>
  <c r="AN11" i="205"/>
  <c r="N11" i="205"/>
  <c r="AP11" i="205"/>
  <c r="M9" i="205"/>
  <c r="AC9" i="205"/>
  <c r="AS9" i="205"/>
  <c r="H9" i="205"/>
  <c r="AD9" i="205"/>
  <c r="AY9" i="205"/>
  <c r="T9" i="205"/>
  <c r="AP9" i="205"/>
  <c r="E9" i="205"/>
  <c r="N9" i="4" s="1"/>
  <c r="AA9" i="205"/>
  <c r="AV9" i="205"/>
  <c r="L9" i="205"/>
  <c r="AH9" i="205"/>
  <c r="U7" i="205"/>
  <c r="AK7" i="205"/>
  <c r="T7" i="205"/>
  <c r="AP7" i="205"/>
  <c r="E7" i="205"/>
  <c r="N7" i="4" s="1"/>
  <c r="AA7" i="205"/>
  <c r="AV7" i="205"/>
  <c r="L7" i="205"/>
  <c r="AH7" i="205"/>
  <c r="X7" i="205"/>
  <c r="AT7" i="205"/>
  <c r="I54" i="205"/>
  <c r="Y54" i="205"/>
  <c r="AO54" i="205"/>
  <c r="K52" i="205"/>
  <c r="L52" i="205"/>
  <c r="M52" i="205"/>
  <c r="AC52" i="205"/>
  <c r="AS52" i="205"/>
  <c r="I50" i="205"/>
  <c r="Y50" i="205"/>
  <c r="AO50" i="205"/>
  <c r="V50" i="205"/>
  <c r="AV50" i="205"/>
  <c r="L50" i="205"/>
  <c r="AH50" i="205"/>
  <c r="X50" i="205"/>
  <c r="AT50" i="205"/>
  <c r="O50" i="205"/>
  <c r="AJ50" i="205"/>
  <c r="M48" i="205"/>
  <c r="AC48" i="205"/>
  <c r="AS48" i="205"/>
  <c r="F48" i="205"/>
  <c r="AB48" i="205"/>
  <c r="AX48" i="205"/>
  <c r="S48" i="205"/>
  <c r="AN48" i="205"/>
  <c r="J48" i="205"/>
  <c r="AE48" i="205"/>
  <c r="AZ48" i="205"/>
  <c r="P48" i="205"/>
  <c r="AL48" i="205"/>
  <c r="U47" i="205"/>
  <c r="AK47" i="205"/>
  <c r="S47" i="205"/>
  <c r="AN47" i="205"/>
  <c r="J47" i="205"/>
  <c r="AE47" i="205"/>
  <c r="AZ47" i="205"/>
  <c r="R6" i="205"/>
  <c r="Q6" i="205"/>
  <c r="AI6" i="205"/>
  <c r="AY6" i="205"/>
  <c r="M6" i="205"/>
  <c r="AK6" i="205"/>
  <c r="AB6" i="205"/>
  <c r="AW6" i="205"/>
  <c r="X6" i="205"/>
  <c r="AS6" i="205"/>
  <c r="S6" i="205"/>
  <c r="AO6" i="205"/>
  <c r="E25" i="205"/>
  <c r="N25" i="4" s="1"/>
  <c r="O25" i="4" s="1"/>
  <c r="V25" i="205"/>
  <c r="AL25" i="205"/>
  <c r="Q25" i="205"/>
  <c r="AM25" i="205"/>
  <c r="M25" i="205"/>
  <c r="AO25" i="205"/>
  <c r="O25" i="205"/>
  <c r="AQ25" i="205"/>
  <c r="P25" i="205"/>
  <c r="AS25" i="205"/>
  <c r="S25" i="205"/>
  <c r="AU25" i="205"/>
  <c r="P21" i="205"/>
  <c r="AF21" i="205"/>
  <c r="AV21" i="205"/>
  <c r="O21" i="205"/>
  <c r="AK21" i="205"/>
  <c r="V21" i="205"/>
  <c r="AQ21" i="205"/>
  <c r="F21" i="205"/>
  <c r="AC21" i="205"/>
  <c r="AX21" i="205"/>
  <c r="S21" i="205"/>
  <c r="AO21" i="205"/>
  <c r="D21" i="205"/>
  <c r="U17" i="205"/>
  <c r="AK17" i="205"/>
  <c r="P17" i="205"/>
  <c r="AL17" i="205"/>
  <c r="W17" i="205"/>
  <c r="AR17" i="205"/>
  <c r="N17" i="205"/>
  <c r="AI17" i="205"/>
  <c r="Z17" i="205"/>
  <c r="AU17" i="205"/>
  <c r="K15" i="205"/>
  <c r="S15" i="205"/>
  <c r="AI15" i="205"/>
  <c r="AY15" i="205"/>
  <c r="Q15" i="205"/>
  <c r="AL15" i="205"/>
  <c r="L15" i="205"/>
  <c r="AH15" i="205"/>
  <c r="Y15" i="205"/>
  <c r="AT15" i="205"/>
  <c r="P15" i="205"/>
  <c r="AK15" i="205"/>
  <c r="O13" i="205"/>
  <c r="AE13" i="205"/>
  <c r="AU13" i="205"/>
  <c r="J13" i="205"/>
  <c r="AF13" i="205"/>
  <c r="Y13" i="205"/>
  <c r="AB13" i="205"/>
  <c r="AC13" i="205"/>
  <c r="AD13" i="205"/>
  <c r="I11" i="205"/>
  <c r="Y11" i="205"/>
  <c r="AO11" i="205"/>
  <c r="V11" i="205"/>
  <c r="AQ11" i="205"/>
  <c r="H11" i="205"/>
  <c r="AJ11" i="205"/>
  <c r="J11" i="205"/>
  <c r="AM11" i="205"/>
  <c r="S11" i="205"/>
  <c r="AU11" i="205"/>
  <c r="T11" i="205"/>
  <c r="AX11" i="205"/>
  <c r="Q9" i="205"/>
  <c r="AG9" i="205"/>
  <c r="AW9" i="205"/>
  <c r="N9" i="205"/>
  <c r="AI9" i="205"/>
  <c r="Z9" i="205"/>
  <c r="AU9" i="205"/>
  <c r="K9" i="205"/>
  <c r="AF9" i="205"/>
  <c r="R9" i="205"/>
  <c r="AM9" i="205"/>
  <c r="I7" i="205"/>
  <c r="Y7" i="205"/>
  <c r="AO7" i="205"/>
  <c r="Z7" i="205"/>
  <c r="AU7" i="205"/>
  <c r="K7" i="205"/>
  <c r="AF7" i="205"/>
  <c r="R7" i="205"/>
  <c r="AM7" i="205"/>
  <c r="H7" i="205"/>
  <c r="AD7" i="205"/>
  <c r="AY7" i="205"/>
  <c r="M54" i="205"/>
  <c r="AC54" i="205"/>
  <c r="AS54" i="205"/>
  <c r="D54" i="205"/>
  <c r="O52" i="205"/>
  <c r="P52" i="205"/>
  <c r="Q52" i="205"/>
  <c r="AG52" i="205"/>
  <c r="AW52" i="205"/>
  <c r="M50" i="205"/>
  <c r="AC50" i="205"/>
  <c r="AS50" i="205"/>
  <c r="E50" i="205"/>
  <c r="AA50" i="205"/>
  <c r="R50" i="205"/>
  <c r="AM50" i="205"/>
  <c r="H50" i="205"/>
  <c r="AD50" i="205"/>
  <c r="AY50" i="205"/>
  <c r="T50" i="205"/>
  <c r="AP50" i="205"/>
  <c r="D50" i="205"/>
  <c r="Q48" i="205"/>
  <c r="AG48" i="205"/>
  <c r="AW48" i="205"/>
  <c r="L48" i="205"/>
  <c r="AH48" i="205"/>
  <c r="X48" i="205"/>
  <c r="AT48" i="205"/>
  <c r="O48" i="205"/>
  <c r="AJ48" i="205"/>
  <c r="V48" i="205"/>
  <c r="AQ48" i="205"/>
  <c r="I47" i="205"/>
  <c r="Y47" i="205"/>
  <c r="AO47" i="205"/>
  <c r="X47" i="205"/>
  <c r="AT47" i="205"/>
  <c r="O47" i="205"/>
  <c r="AJ47" i="205"/>
  <c r="V47" i="205"/>
  <c r="AQ47" i="205"/>
  <c r="F47" i="205"/>
  <c r="AB47" i="205"/>
  <c r="AX47" i="205"/>
  <c r="U43" i="205"/>
  <c r="AK43" i="205"/>
  <c r="P43" i="205"/>
  <c r="AL43" i="205"/>
  <c r="W43" i="205"/>
  <c r="AR43" i="205"/>
  <c r="N43" i="205"/>
  <c r="AI43" i="205"/>
  <c r="Z43" i="205"/>
  <c r="AU43" i="205"/>
  <c r="N39" i="205"/>
  <c r="AD39" i="205"/>
  <c r="AT39" i="205"/>
  <c r="F39" i="205"/>
  <c r="AB39" i="205"/>
  <c r="AW39" i="205"/>
  <c r="AA39" i="205"/>
  <c r="AC39" i="205"/>
  <c r="AE39" i="205"/>
  <c r="AF39" i="205"/>
  <c r="D39" i="205"/>
  <c r="J35" i="205"/>
  <c r="Z35" i="205"/>
  <c r="AP35" i="205"/>
  <c r="AP47" i="205"/>
  <c r="AA47" i="205"/>
  <c r="W47" i="205"/>
  <c r="Q43" i="205"/>
  <c r="AO43" i="205"/>
  <c r="E43" i="205"/>
  <c r="N43" i="4" s="1"/>
  <c r="O43" i="4" s="1"/>
  <c r="AF43" i="205"/>
  <c r="F43" i="205"/>
  <c r="AH43" i="205"/>
  <c r="H43" i="205"/>
  <c r="AN43" i="205"/>
  <c r="O43" i="205"/>
  <c r="AP43" i="205"/>
  <c r="E39" i="205"/>
  <c r="N39" i="4" s="1"/>
  <c r="O39" i="4" s="1"/>
  <c r="Z39" i="205"/>
  <c r="AX39" i="205"/>
  <c r="Q39" i="205"/>
  <c r="AR39" i="205"/>
  <c r="AI39" i="205"/>
  <c r="O39" i="205"/>
  <c r="AY39" i="205"/>
  <c r="AK39" i="205"/>
  <c r="S39" i="205"/>
  <c r="R35" i="205"/>
  <c r="AL35" i="205"/>
  <c r="H35" i="205"/>
  <c r="O35" i="205"/>
  <c r="AJ35" i="205"/>
  <c r="AR35" i="205"/>
  <c r="X35" i="205"/>
  <c r="AN35" i="205"/>
  <c r="AB35" i="205"/>
  <c r="N33" i="205"/>
  <c r="AD33" i="205"/>
  <c r="AT33" i="205"/>
  <c r="F33" i="205"/>
  <c r="AB33" i="205"/>
  <c r="AW33" i="205"/>
  <c r="S33" i="205"/>
  <c r="AN33" i="205"/>
  <c r="I33" i="205"/>
  <c r="AE33" i="205"/>
  <c r="AZ33" i="205"/>
  <c r="U33" i="205"/>
  <c r="AQ33" i="205"/>
  <c r="L29" i="205"/>
  <c r="AB29" i="205"/>
  <c r="AR29" i="205"/>
  <c r="J29" i="205"/>
  <c r="AE29" i="205"/>
  <c r="V29" i="205"/>
  <c r="AX29" i="205"/>
  <c r="W29" i="205"/>
  <c r="AY29" i="205"/>
  <c r="Y29" i="205"/>
  <c r="AA29" i="205"/>
  <c r="D13" i="205"/>
  <c r="AI54" i="205"/>
  <c r="N54" i="205"/>
  <c r="AU52" i="205"/>
  <c r="Z52" i="205"/>
  <c r="AT52" i="205"/>
  <c r="X52" i="205"/>
  <c r="AH52" i="205"/>
  <c r="E28" i="205"/>
  <c r="N28" i="4" s="1"/>
  <c r="V28" i="205"/>
  <c r="AL28" i="205"/>
  <c r="U28" i="205"/>
  <c r="AQ28" i="205"/>
  <c r="L28" i="205"/>
  <c r="AN28" i="205"/>
  <c r="M28" i="205"/>
  <c r="AO28" i="205"/>
  <c r="O28" i="205"/>
  <c r="AR28" i="205"/>
  <c r="Q28" i="205"/>
  <c r="AS28" i="205"/>
  <c r="P26" i="205"/>
  <c r="AF26" i="205"/>
  <c r="AV26" i="205"/>
  <c r="K26" i="205"/>
  <c r="AG26" i="205"/>
  <c r="W26" i="205"/>
  <c r="AY26" i="205"/>
  <c r="Y26" i="205"/>
  <c r="AH26" i="205"/>
  <c r="F26" i="205"/>
  <c r="AI26" i="205"/>
  <c r="H24" i="205"/>
  <c r="X24" i="205"/>
  <c r="AN24" i="205"/>
  <c r="W24" i="205"/>
  <c r="AS24" i="205"/>
  <c r="Q24" i="205"/>
  <c r="AT24" i="205"/>
  <c r="S24" i="205"/>
  <c r="AU24" i="205"/>
  <c r="U24" i="205"/>
  <c r="AW24" i="205"/>
  <c r="V24" i="205"/>
  <c r="AY24" i="205"/>
  <c r="N22" i="205"/>
  <c r="AD22" i="205"/>
  <c r="AT22" i="205"/>
  <c r="K22" i="205"/>
  <c r="AF22" i="205"/>
  <c r="W22" i="205"/>
  <c r="H22" i="205"/>
  <c r="E47" i="205"/>
  <c r="N47" i="4" s="1"/>
  <c r="O47" i="4" s="1"/>
  <c r="AF47" i="205"/>
  <c r="AH47" i="205"/>
  <c r="D47" i="205"/>
  <c r="Y43" i="205"/>
  <c r="AS43" i="205"/>
  <c r="K43" i="205"/>
  <c r="AQ43" i="205"/>
  <c r="L43" i="205"/>
  <c r="AM43" i="205"/>
  <c r="S43" i="205"/>
  <c r="AT43" i="205"/>
  <c r="T43" i="205"/>
  <c r="AZ43" i="205"/>
  <c r="J39" i="205"/>
  <c r="AH39" i="205"/>
  <c r="W39" i="205"/>
  <c r="AO39" i="205"/>
  <c r="U39" i="205"/>
  <c r="I39" i="205"/>
  <c r="AS39" i="205"/>
  <c r="Y39" i="205"/>
  <c r="V35" i="205"/>
  <c r="AT35" i="205"/>
  <c r="F35" i="205"/>
  <c r="M35" i="205"/>
  <c r="T35" i="205"/>
  <c r="AO35" i="205"/>
  <c r="W35" i="205"/>
  <c r="AY35" i="205"/>
  <c r="AF35" i="205"/>
  <c r="P35" i="205"/>
  <c r="AV35" i="205"/>
  <c r="AI35" i="205"/>
  <c r="D35" i="205"/>
  <c r="R33" i="205"/>
  <c r="AH33" i="205"/>
  <c r="AX33" i="205"/>
  <c r="L33" i="205"/>
  <c r="AG33" i="205"/>
  <c r="X33" i="205"/>
  <c r="AS33" i="205"/>
  <c r="O33" i="205"/>
  <c r="AJ33" i="205"/>
  <c r="AA33" i="205"/>
  <c r="AV33" i="205"/>
  <c r="P29" i="205"/>
  <c r="AF29" i="205"/>
  <c r="AV29" i="205"/>
  <c r="O29" i="205"/>
  <c r="AK29" i="205"/>
  <c r="AC29" i="205"/>
  <c r="AD29" i="205"/>
  <c r="AG29" i="205"/>
  <c r="E29" i="205"/>
  <c r="N29" i="4" s="1"/>
  <c r="O29" i="4" s="1"/>
  <c r="AH29" i="205"/>
  <c r="AY54" i="205"/>
  <c r="AD54" i="205"/>
  <c r="H54" i="205"/>
  <c r="AP52" i="205"/>
  <c r="R52" i="205"/>
  <c r="AN52" i="205"/>
  <c r="N52" i="205"/>
  <c r="AX52" i="205"/>
  <c r="AB52" i="205"/>
  <c r="J28" i="205"/>
  <c r="Z28" i="205"/>
  <c r="AP28" i="205"/>
  <c r="AA28" i="205"/>
  <c r="AV28" i="205"/>
  <c r="S28" i="205"/>
  <c r="AU28" i="205"/>
  <c r="T28" i="205"/>
  <c r="AW28" i="205"/>
  <c r="W28" i="205"/>
  <c r="AY28" i="205"/>
  <c r="X28" i="205"/>
  <c r="AZ28" i="205"/>
  <c r="T26" i="205"/>
  <c r="AJ26" i="205"/>
  <c r="AZ26" i="205"/>
  <c r="Q26" i="205"/>
  <c r="AL26" i="205"/>
  <c r="AD26" i="205"/>
  <c r="AE26" i="205"/>
  <c r="M26" i="205"/>
  <c r="AO26" i="205"/>
  <c r="N26" i="205"/>
  <c r="AP26" i="205"/>
  <c r="L24" i="205"/>
  <c r="AB24" i="205"/>
  <c r="AR24" i="205"/>
  <c r="F24" i="205"/>
  <c r="AC24" i="205"/>
  <c r="AX24" i="205"/>
  <c r="Y24" i="205"/>
  <c r="Z24" i="205"/>
  <c r="AA24" i="205"/>
  <c r="AD24" i="205"/>
  <c r="R22" i="205"/>
  <c r="AH22" i="205"/>
  <c r="AX22" i="205"/>
  <c r="P22" i="205"/>
  <c r="F22" i="205"/>
  <c r="AB22" i="205"/>
  <c r="M22" i="205"/>
  <c r="AI22" i="205"/>
  <c r="K47" i="205"/>
  <c r="AL47" i="205"/>
  <c r="L47" i="205"/>
  <c r="AM47" i="205"/>
  <c r="I43" i="205"/>
  <c r="AC43" i="205"/>
  <c r="AW43" i="205"/>
  <c r="V43" i="205"/>
  <c r="AV43" i="205"/>
  <c r="R43" i="205"/>
  <c r="AX43" i="205"/>
  <c r="X43" i="205"/>
  <c r="AY43" i="205"/>
  <c r="AE43" i="205"/>
  <c r="R39" i="205"/>
  <c r="AL39" i="205"/>
  <c r="AG39" i="205"/>
  <c r="M39" i="205"/>
  <c r="AV39" i="205"/>
  <c r="AJ39" i="205"/>
  <c r="P39" i="205"/>
  <c r="AZ39" i="205"/>
  <c r="AN39" i="205"/>
  <c r="E35" i="205"/>
  <c r="N35" i="4" s="1"/>
  <c r="O35" i="4" s="1"/>
  <c r="AD35" i="205"/>
  <c r="AX35" i="205"/>
  <c r="L35" i="205"/>
  <c r="S35" i="205"/>
  <c r="Y35" i="205"/>
  <c r="AU35" i="205"/>
  <c r="AC35" i="205"/>
  <c r="AM35" i="205"/>
  <c r="AA35" i="205"/>
  <c r="AQ35" i="205"/>
  <c r="E33" i="205"/>
  <c r="N33" i="4" s="1"/>
  <c r="O33" i="4" s="1"/>
  <c r="V33" i="205"/>
  <c r="AL33" i="205"/>
  <c r="Q33" i="205"/>
  <c r="AM33" i="205"/>
  <c r="H33" i="205"/>
  <c r="AC33" i="205"/>
  <c r="AY33" i="205"/>
  <c r="T33" i="205"/>
  <c r="AO33" i="205"/>
  <c r="K33" i="205"/>
  <c r="AF33" i="205"/>
  <c r="T29" i="205"/>
  <c r="AJ29" i="205"/>
  <c r="AZ29" i="205"/>
  <c r="U29" i="205"/>
  <c r="AP29" i="205"/>
  <c r="F29" i="205"/>
  <c r="AI29" i="205"/>
  <c r="I29" i="205"/>
  <c r="AL29" i="205"/>
  <c r="K29" i="205"/>
  <c r="AM29" i="205"/>
  <c r="M29" i="205"/>
  <c r="AO29" i="205"/>
  <c r="D48" i="205"/>
  <c r="G48" i="205" s="1"/>
  <c r="AT54" i="205"/>
  <c r="X54" i="205"/>
  <c r="AJ52" i="205"/>
  <c r="AI52" i="205"/>
  <c r="AR52" i="205"/>
  <c r="W52" i="205"/>
  <c r="N28" i="205"/>
  <c r="AD28" i="205"/>
  <c r="AT28" i="205"/>
  <c r="K28" i="205"/>
  <c r="AF28" i="205"/>
  <c r="Y28" i="205"/>
  <c r="AB28" i="205"/>
  <c r="AC28" i="205"/>
  <c r="AE28" i="205"/>
  <c r="H26" i="205"/>
  <c r="X26" i="205"/>
  <c r="AN26" i="205"/>
  <c r="V26" i="205"/>
  <c r="AQ26" i="205"/>
  <c r="I26" i="205"/>
  <c r="AK26" i="205"/>
  <c r="J26" i="205"/>
  <c r="AM26" i="205"/>
  <c r="S26" i="205"/>
  <c r="AU26" i="205"/>
  <c r="U26" i="205"/>
  <c r="AX26" i="205"/>
  <c r="P24" i="205"/>
  <c r="AF24" i="205"/>
  <c r="AV24" i="205"/>
  <c r="M24" i="205"/>
  <c r="AH24" i="205"/>
  <c r="AE24" i="205"/>
  <c r="AG24" i="205"/>
  <c r="E24" i="205"/>
  <c r="N24" i="4" s="1"/>
  <c r="AI24" i="205"/>
  <c r="I24" i="205"/>
  <c r="AK24" i="205"/>
  <c r="E22" i="205"/>
  <c r="N22" i="4" s="1"/>
  <c r="O22" i="4" s="1"/>
  <c r="V22" i="205"/>
  <c r="AL22" i="205"/>
  <c r="U22" i="205"/>
  <c r="L22" i="205"/>
  <c r="AG22" i="205"/>
  <c r="S22" i="205"/>
  <c r="AN22" i="205"/>
  <c r="P47" i="205"/>
  <c r="AV47" i="205"/>
  <c r="R47" i="205"/>
  <c r="AR47" i="205"/>
  <c r="M43" i="205"/>
  <c r="AG43" i="205"/>
  <c r="AA43" i="205"/>
  <c r="AB43" i="205"/>
  <c r="AD43" i="205"/>
  <c r="J43" i="205"/>
  <c r="AJ43" i="205"/>
  <c r="D43" i="205"/>
  <c r="V39" i="205"/>
  <c r="AP39" i="205"/>
  <c r="L39" i="205"/>
  <c r="AM39" i="205"/>
  <c r="T39" i="205"/>
  <c r="H39" i="205"/>
  <c r="AQ39" i="205"/>
  <c r="X39" i="205"/>
  <c r="K39" i="205"/>
  <c r="AU39" i="205"/>
  <c r="N35" i="205"/>
  <c r="AH35" i="205"/>
  <c r="Q35" i="205"/>
  <c r="I35" i="205"/>
  <c r="AE35" i="205"/>
  <c r="AZ35" i="205"/>
  <c r="AK35" i="205"/>
  <c r="K35" i="205"/>
  <c r="AS35" i="205"/>
  <c r="AG35" i="205"/>
  <c r="U35" i="205"/>
  <c r="AW35" i="205"/>
  <c r="J33" i="205"/>
  <c r="Z33" i="205"/>
  <c r="AP33" i="205"/>
  <c r="W33" i="205"/>
  <c r="AR33" i="205"/>
  <c r="M33" i="205"/>
  <c r="AI33" i="205"/>
  <c r="Y33" i="205"/>
  <c r="AU33" i="205"/>
  <c r="P33" i="205"/>
  <c r="AK33" i="205"/>
  <c r="H29" i="205"/>
  <c r="X29" i="205"/>
  <c r="AN29" i="205"/>
  <c r="Z29" i="205"/>
  <c r="AU29" i="205"/>
  <c r="N29" i="205"/>
  <c r="AQ29" i="205"/>
  <c r="Q29" i="205"/>
  <c r="AS29" i="205"/>
  <c r="R29" i="205"/>
  <c r="AT29" i="205"/>
  <c r="S29" i="205"/>
  <c r="AW29" i="205"/>
  <c r="D33" i="205"/>
  <c r="AN54" i="205"/>
  <c r="S54" i="205"/>
  <c r="AZ52" i="205"/>
  <c r="AE52" i="205"/>
  <c r="AY52" i="205"/>
  <c r="AD52" i="205"/>
  <c r="AM52" i="205"/>
  <c r="J52" i="205"/>
  <c r="R28" i="205"/>
  <c r="AH28" i="205"/>
  <c r="AX28" i="205"/>
  <c r="P28" i="205"/>
  <c r="AK28" i="205"/>
  <c r="AG28" i="205"/>
  <c r="F28" i="205"/>
  <c r="AI28" i="205"/>
  <c r="H28" i="205"/>
  <c r="AJ28" i="205"/>
  <c r="I28" i="205"/>
  <c r="AM28" i="205"/>
  <c r="L26" i="205"/>
  <c r="AB26" i="205"/>
  <c r="AR26" i="205"/>
  <c r="E26" i="205"/>
  <c r="N26" i="4" s="1"/>
  <c r="O26" i="4" s="1"/>
  <c r="AA26" i="205"/>
  <c r="AW26" i="205"/>
  <c r="O26" i="205"/>
  <c r="AS26" i="205"/>
  <c r="R26" i="205"/>
  <c r="AT26" i="205"/>
  <c r="Z26" i="205"/>
  <c r="AC26" i="205"/>
  <c r="T24" i="205"/>
  <c r="AJ24" i="205"/>
  <c r="AZ24" i="205"/>
  <c r="R24" i="205"/>
  <c r="AM24" i="205"/>
  <c r="J24" i="205"/>
  <c r="AL24" i="205"/>
  <c r="K24" i="205"/>
  <c r="AO24" i="205"/>
  <c r="N24" i="205"/>
  <c r="AP24" i="205"/>
  <c r="O24" i="205"/>
  <c r="AQ24" i="205"/>
  <c r="J22" i="205"/>
  <c r="Z22" i="205"/>
  <c r="AP22" i="205"/>
  <c r="AA22" i="205"/>
  <c r="Q22" i="205"/>
  <c r="AM22" i="205"/>
  <c r="X22" i="205"/>
  <c r="AS22" i="205"/>
  <c r="AE22" i="205"/>
  <c r="O22" i="205"/>
  <c r="R20" i="205"/>
  <c r="AH20" i="205"/>
  <c r="AX20" i="205"/>
  <c r="P20" i="205"/>
  <c r="AK20" i="205"/>
  <c r="W20" i="205"/>
  <c r="AR20" i="205"/>
  <c r="M20" i="205"/>
  <c r="M19" i="205" s="1"/>
  <c r="H60" i="228" s="1"/>
  <c r="H47" i="228" s="1"/>
  <c r="AI20" i="205"/>
  <c r="Y20" i="205"/>
  <c r="AU20" i="205"/>
  <c r="K18" i="205"/>
  <c r="AA18" i="205"/>
  <c r="AQ18" i="205"/>
  <c r="Z18" i="205"/>
  <c r="AV18" i="205"/>
  <c r="L18" i="205"/>
  <c r="AG18" i="205"/>
  <c r="X18" i="205"/>
  <c r="AS18" i="205"/>
  <c r="N18" i="205"/>
  <c r="AJ18" i="205"/>
  <c r="U14" i="205"/>
  <c r="AK14" i="205"/>
  <c r="T14" i="205"/>
  <c r="AP14" i="205"/>
  <c r="F14" i="205"/>
  <c r="AI14" i="205"/>
  <c r="H14" i="205"/>
  <c r="AL14" i="205"/>
  <c r="K14" i="205"/>
  <c r="AM14" i="205"/>
  <c r="L14" i="205"/>
  <c r="AN14" i="205"/>
  <c r="K10" i="205"/>
  <c r="AA10" i="205"/>
  <c r="AQ10" i="205"/>
  <c r="E10" i="205"/>
  <c r="N10" i="4" s="1"/>
  <c r="AB10" i="205"/>
  <c r="AW10" i="205"/>
  <c r="Z10" i="205"/>
  <c r="AJ10" i="205"/>
  <c r="P10" i="205"/>
  <c r="AS10" i="205"/>
  <c r="Y10" i="205"/>
  <c r="S8" i="205"/>
  <c r="AI8" i="205"/>
  <c r="AY8" i="205"/>
  <c r="N8" i="205"/>
  <c r="AJ8" i="205"/>
  <c r="Z8" i="205"/>
  <c r="AV8" i="205"/>
  <c r="L8" i="205"/>
  <c r="AG8" i="205"/>
  <c r="X8" i="205"/>
  <c r="AS8" i="205"/>
  <c r="K51" i="205"/>
  <c r="AA51" i="205"/>
  <c r="AQ51" i="205"/>
  <c r="S46" i="205"/>
  <c r="AI46" i="205"/>
  <c r="AY46" i="205"/>
  <c r="K44" i="205"/>
  <c r="AA44" i="205"/>
  <c r="AQ44" i="205"/>
  <c r="S42" i="205"/>
  <c r="AI42" i="205"/>
  <c r="AY42" i="205"/>
  <c r="L40" i="205"/>
  <c r="AB40" i="205"/>
  <c r="AR40" i="205"/>
  <c r="E40" i="205"/>
  <c r="N40" i="4" s="1"/>
  <c r="O40" i="4" s="1"/>
  <c r="AA40" i="205"/>
  <c r="AW40" i="205"/>
  <c r="L38" i="205"/>
  <c r="AB38" i="205"/>
  <c r="AR38" i="205"/>
  <c r="F38" i="205"/>
  <c r="AC38" i="205"/>
  <c r="AX38" i="205"/>
  <c r="P36" i="205"/>
  <c r="AF36" i="205"/>
  <c r="AV36" i="205"/>
  <c r="N36" i="205"/>
  <c r="AI36" i="205"/>
  <c r="T34" i="205"/>
  <c r="AJ34" i="205"/>
  <c r="AZ34" i="205"/>
  <c r="F34" i="205"/>
  <c r="AC34" i="205"/>
  <c r="AX34" i="205"/>
  <c r="S34" i="205"/>
  <c r="AO34" i="205"/>
  <c r="J34" i="205"/>
  <c r="AE34" i="205"/>
  <c r="AC22" i="205"/>
  <c r="AQ22" i="205"/>
  <c r="AR22" i="205"/>
  <c r="AU22" i="205"/>
  <c r="H20" i="205"/>
  <c r="Z20" i="205"/>
  <c r="AT20" i="205"/>
  <c r="AT19" i="205" s="1"/>
  <c r="AO60" i="228" s="1"/>
  <c r="AO47" i="228" s="1"/>
  <c r="U20" i="205"/>
  <c r="AV20" i="205"/>
  <c r="Q20" i="205"/>
  <c r="AW20" i="205"/>
  <c r="AW19" i="205" s="1"/>
  <c r="AR60" i="228" s="1"/>
  <c r="AR47" i="228" s="1"/>
  <c r="X20" i="205"/>
  <c r="AY20" i="205"/>
  <c r="AE20" i="205"/>
  <c r="W18" i="205"/>
  <c r="AU18" i="205"/>
  <c r="P18" i="205"/>
  <c r="AP18" i="205"/>
  <c r="Q18" i="205"/>
  <c r="AR18" i="205"/>
  <c r="R18" i="205"/>
  <c r="AX18" i="205"/>
  <c r="Y18" i="205"/>
  <c r="AZ18" i="205"/>
  <c r="Y14" i="205"/>
  <c r="AS14" i="205"/>
  <c r="O14" i="205"/>
  <c r="AU14" i="205"/>
  <c r="V14" i="205"/>
  <c r="AR14" i="205"/>
  <c r="X14" i="205"/>
  <c r="E14" i="205"/>
  <c r="N14" i="4" s="1"/>
  <c r="AV14" i="205"/>
  <c r="S10" i="205"/>
  <c r="AM10" i="205"/>
  <c r="H10" i="205"/>
  <c r="Q10" i="205"/>
  <c r="AR10" i="205"/>
  <c r="AH10" i="205"/>
  <c r="U10" i="205"/>
  <c r="AZ10" i="205"/>
  <c r="AN10" i="205"/>
  <c r="O8" i="205"/>
  <c r="AM8" i="205"/>
  <c r="AD8" i="205"/>
  <c r="J8" i="205"/>
  <c r="AK8" i="205"/>
  <c r="E8" i="205"/>
  <c r="N8" i="4" s="1"/>
  <c r="AL8" i="205"/>
  <c r="M8" i="205"/>
  <c r="AN8" i="205"/>
  <c r="O51" i="205"/>
  <c r="AI51" i="205"/>
  <c r="O46" i="205"/>
  <c r="AM46" i="205"/>
  <c r="W44" i="205"/>
  <c r="AU44" i="205"/>
  <c r="K42" i="205"/>
  <c r="AE42" i="205"/>
  <c r="T40" i="205"/>
  <c r="AN40" i="205"/>
  <c r="K40" i="205"/>
  <c r="AL40" i="205"/>
  <c r="H38" i="205"/>
  <c r="AF38" i="205"/>
  <c r="AZ38" i="205"/>
  <c r="W38" i="205"/>
  <c r="X36" i="205"/>
  <c r="AR36" i="205"/>
  <c r="S36" i="205"/>
  <c r="AT36" i="205"/>
  <c r="P34" i="205"/>
  <c r="AN34" i="205"/>
  <c r="E34" i="205"/>
  <c r="N34" i="4" s="1"/>
  <c r="O34" i="4" s="1"/>
  <c r="W34" i="205"/>
  <c r="AD34" i="205"/>
  <c r="AK34" i="205"/>
  <c r="H32" i="205"/>
  <c r="X32" i="205"/>
  <c r="AN32" i="205"/>
  <c r="W32" i="205"/>
  <c r="N32" i="205"/>
  <c r="AI32" i="205"/>
  <c r="Z32" i="205"/>
  <c r="AU32" i="205"/>
  <c r="K32" i="205"/>
  <c r="AG32" i="205"/>
  <c r="P30" i="205"/>
  <c r="AF30" i="205"/>
  <c r="N30" i="205"/>
  <c r="K30" i="205"/>
  <c r="AM30" i="205"/>
  <c r="W56" i="205"/>
  <c r="T51" i="205"/>
  <c r="AC46" i="205"/>
  <c r="AO44" i="205"/>
  <c r="J42" i="205"/>
  <c r="AK38" i="205"/>
  <c r="AL36" i="205"/>
  <c r="AL46" i="205"/>
  <c r="AX44" i="205"/>
  <c r="H44" i="205"/>
  <c r="T42" i="205"/>
  <c r="S40" i="205"/>
  <c r="N38" i="205"/>
  <c r="O36" i="205"/>
  <c r="AK46" i="205"/>
  <c r="AR44" i="205"/>
  <c r="M42" i="205"/>
  <c r="J40" i="205"/>
  <c r="AQ34" i="205"/>
  <c r="P44" i="205"/>
  <c r="V42" i="205"/>
  <c r="AD40" i="205"/>
  <c r="AE38" i="205"/>
  <c r="Z36" i="205"/>
  <c r="M40" i="205"/>
  <c r="J46" i="205"/>
  <c r="AX42" i="205"/>
  <c r="AE40" i="205"/>
  <c r="U36" i="205"/>
  <c r="T46" i="205"/>
  <c r="J44" i="205"/>
  <c r="AY40" i="205"/>
  <c r="Y38" i="205"/>
  <c r="Q34" i="205"/>
  <c r="AJ46" i="205"/>
  <c r="AS40" i="205"/>
  <c r="AM36" i="205"/>
  <c r="AY22" i="205"/>
  <c r="AW22" i="205"/>
  <c r="AZ22" i="205"/>
  <c r="Y22" i="205"/>
  <c r="J20" i="205"/>
  <c r="AD20" i="205"/>
  <c r="AA20" i="205"/>
  <c r="AB20" i="205"/>
  <c r="AB19" i="205" s="1"/>
  <c r="W60" i="228" s="1"/>
  <c r="W47" i="228" s="1"/>
  <c r="AC20" i="205"/>
  <c r="I20" i="205"/>
  <c r="I19" i="205" s="1"/>
  <c r="D60" i="228" s="1"/>
  <c r="D47" i="228" s="1"/>
  <c r="AJ20" i="205"/>
  <c r="F18" i="205"/>
  <c r="AE18" i="205"/>
  <c r="AY18" i="205"/>
  <c r="U18" i="205"/>
  <c r="V18" i="205"/>
  <c r="AW18" i="205"/>
  <c r="AC18" i="205"/>
  <c r="AD18" i="205"/>
  <c r="I14" i="205"/>
  <c r="AC14" i="205"/>
  <c r="AW14" i="205"/>
  <c r="Z14" i="205"/>
  <c r="AZ14" i="205"/>
  <c r="AB14" i="205"/>
  <c r="P14" i="205"/>
  <c r="AY14" i="205"/>
  <c r="AF14" i="205"/>
  <c r="S14" i="205"/>
  <c r="W10" i="205"/>
  <c r="AU10" i="205"/>
  <c r="I10" i="205"/>
  <c r="V10" i="205"/>
  <c r="AO10" i="205"/>
  <c r="AC10" i="205"/>
  <c r="X10" i="205"/>
  <c r="AT10" i="205"/>
  <c r="W8" i="205"/>
  <c r="AQ8" i="205"/>
  <c r="I8" i="205"/>
  <c r="AO8" i="205"/>
  <c r="P8" i="205"/>
  <c r="AP8" i="205"/>
  <c r="Q8" i="205"/>
  <c r="AR8" i="205"/>
  <c r="R8" i="205"/>
  <c r="AX8" i="205"/>
  <c r="S51" i="205"/>
  <c r="AM51" i="205"/>
  <c r="W46" i="205"/>
  <c r="AQ46" i="205"/>
  <c r="F44" i="205"/>
  <c r="AE44" i="205"/>
  <c r="AY44" i="205"/>
  <c r="O42" i="205"/>
  <c r="AM42" i="205"/>
  <c r="X40" i="205"/>
  <c r="AV40" i="205"/>
  <c r="Q40" i="205"/>
  <c r="AQ40" i="205"/>
  <c r="P38" i="205"/>
  <c r="AJ38" i="205"/>
  <c r="AH38" i="205"/>
  <c r="H36" i="205"/>
  <c r="AB36" i="205"/>
  <c r="AZ36" i="205"/>
  <c r="Y36" i="205"/>
  <c r="AY36" i="205"/>
  <c r="X34" i="205"/>
  <c r="AR34" i="205"/>
  <c r="K34" i="205"/>
  <c r="AH34" i="205"/>
  <c r="I34" i="205"/>
  <c r="AI34" i="205"/>
  <c r="O34" i="205"/>
  <c r="AP34" i="205"/>
  <c r="L32" i="205"/>
  <c r="AB32" i="205"/>
  <c r="AR32" i="205"/>
  <c r="F32" i="205"/>
  <c r="AC32" i="205"/>
  <c r="AX32" i="205"/>
  <c r="S32" i="205"/>
  <c r="AO32" i="205"/>
  <c r="J32" i="205"/>
  <c r="AE32" i="205"/>
  <c r="Q32" i="205"/>
  <c r="AL32" i="205"/>
  <c r="T30" i="205"/>
  <c r="AJ30" i="205"/>
  <c r="AZ30" i="205"/>
  <c r="S30" i="205"/>
  <c r="AO30" i="205"/>
  <c r="J30" i="205"/>
  <c r="AE30" i="205"/>
  <c r="Q30" i="205"/>
  <c r="AL30" i="205"/>
  <c r="W30" i="205"/>
  <c r="AS30" i="205"/>
  <c r="AY56" i="205"/>
  <c r="AI56" i="205"/>
  <c r="S56" i="205"/>
  <c r="AJ51" i="205"/>
  <c r="N51" i="205"/>
  <c r="AS46" i="205"/>
  <c r="X46" i="205"/>
  <c r="AJ44" i="205"/>
  <c r="N44" i="205"/>
  <c r="AV42" i="205"/>
  <c r="Z42" i="205"/>
  <c r="AC40" i="205"/>
  <c r="AD38" i="205"/>
  <c r="AE36" i="205"/>
  <c r="AG46" i="205"/>
  <c r="L46" i="205"/>
  <c r="AS44" i="205"/>
  <c r="X44" i="205"/>
  <c r="AJ42" i="205"/>
  <c r="AO40" i="205"/>
  <c r="AI38" i="205"/>
  <c r="E38" i="205"/>
  <c r="N38" i="4" s="1"/>
  <c r="AK36" i="205"/>
  <c r="F36" i="205"/>
  <c r="AL44" i="205"/>
  <c r="H42" i="205"/>
  <c r="Z38" i="205"/>
  <c r="V34" i="205"/>
  <c r="AL42" i="205"/>
  <c r="W40" i="205"/>
  <c r="AU36" i="205"/>
  <c r="Z44" i="205"/>
  <c r="AT38" i="205"/>
  <c r="T22" i="205"/>
  <c r="AO22" i="205"/>
  <c r="N20" i="205"/>
  <c r="AL20" i="205"/>
  <c r="AF20" i="205"/>
  <c r="AF19" i="205" s="1"/>
  <c r="AA60" i="228" s="1"/>
  <c r="AA47" i="228" s="1"/>
  <c r="E20" i="205"/>
  <c r="AG20" i="205"/>
  <c r="AG19" i="205" s="1"/>
  <c r="AB60" i="228" s="1"/>
  <c r="AB47" i="228" s="1"/>
  <c r="F20" i="205"/>
  <c r="F19" i="205" s="1"/>
  <c r="AN20" i="205"/>
  <c r="AN19" i="205" s="1"/>
  <c r="AI60" i="228" s="1"/>
  <c r="AI47" i="228" s="1"/>
  <c r="O20" i="205"/>
  <c r="O19" i="205" s="1"/>
  <c r="J60" i="228" s="1"/>
  <c r="J47" i="228" s="1"/>
  <c r="AO20" i="205"/>
  <c r="O18" i="205"/>
  <c r="AI18" i="205"/>
  <c r="AF18" i="205"/>
  <c r="AB18" i="205"/>
  <c r="H18" i="205"/>
  <c r="AH18" i="205"/>
  <c r="I18" i="205"/>
  <c r="AO18" i="205"/>
  <c r="M14" i="205"/>
  <c r="AG14" i="205"/>
  <c r="AE14" i="205"/>
  <c r="AQ14" i="205"/>
  <c r="W14" i="205"/>
  <c r="AT14" i="205"/>
  <c r="AA14" i="205"/>
  <c r="F10" i="205"/>
  <c r="AE10" i="205"/>
  <c r="AY10" i="205"/>
  <c r="J10" i="205"/>
  <c r="AG10" i="205"/>
  <c r="M10" i="205"/>
  <c r="AV10" i="205"/>
  <c r="AP10" i="205"/>
  <c r="AD10" i="205"/>
  <c r="R10" i="205"/>
  <c r="F8" i="205"/>
  <c r="AA8" i="205"/>
  <c r="AU8" i="205"/>
  <c r="T8" i="205"/>
  <c r="AT8" i="205"/>
  <c r="U8" i="205"/>
  <c r="V8" i="205"/>
  <c r="AW8" i="205"/>
  <c r="AC8" i="205"/>
  <c r="W51" i="205"/>
  <c r="AU51" i="205"/>
  <c r="F46" i="205"/>
  <c r="AA46" i="205"/>
  <c r="AU46" i="205"/>
  <c r="O44" i="205"/>
  <c r="AI44" i="205"/>
  <c r="W42" i="205"/>
  <c r="AQ42" i="205"/>
  <c r="H40" i="205"/>
  <c r="AF40" i="205"/>
  <c r="AZ40" i="205"/>
  <c r="V40" i="205"/>
  <c r="T38" i="205"/>
  <c r="AN38" i="205"/>
  <c r="M38" i="205"/>
  <c r="AM38" i="205"/>
  <c r="L36" i="205"/>
  <c r="AJ36" i="205"/>
  <c r="AD36" i="205"/>
  <c r="H34" i="205"/>
  <c r="AB34" i="205"/>
  <c r="AV34" i="205"/>
  <c r="M34" i="205"/>
  <c r="AM34" i="205"/>
  <c r="N34" i="205"/>
  <c r="AT34" i="205"/>
  <c r="U34" i="205"/>
  <c r="AU34" i="205"/>
  <c r="P32" i="205"/>
  <c r="AF32" i="205"/>
  <c r="AV32" i="205"/>
  <c r="M32" i="205"/>
  <c r="AH32" i="205"/>
  <c r="Y32" i="205"/>
  <c r="AT32" i="205"/>
  <c r="O32" i="205"/>
  <c r="AK32" i="205"/>
  <c r="V32" i="205"/>
  <c r="AQ32" i="205"/>
  <c r="H30" i="205"/>
  <c r="X30" i="205"/>
  <c r="AN30" i="205"/>
  <c r="Y30" i="205"/>
  <c r="AT30" i="205"/>
  <c r="O30" i="205"/>
  <c r="AK30" i="205"/>
  <c r="V30" i="205"/>
  <c r="AQ30" i="205"/>
  <c r="F30" i="205"/>
  <c r="AC30" i="205"/>
  <c r="AX30" i="205"/>
  <c r="AU56" i="205"/>
  <c r="AE56" i="205"/>
  <c r="O56" i="205"/>
  <c r="AZ51" i="205"/>
  <c r="AD51" i="205"/>
  <c r="I51" i="205"/>
  <c r="AN46" i="205"/>
  <c r="R46" i="205"/>
  <c r="AZ44" i="205"/>
  <c r="AD44" i="205"/>
  <c r="I44" i="205"/>
  <c r="AP42" i="205"/>
  <c r="U42" i="205"/>
  <c r="AX40" i="205"/>
  <c r="U40" i="205"/>
  <c r="AY38" i="205"/>
  <c r="V38" i="205"/>
  <c r="W36" i="205"/>
  <c r="AG34" i="205"/>
  <c r="AW46" i="205"/>
  <c r="AB46" i="205"/>
  <c r="E46" i="205"/>
  <c r="N46" i="4" s="1"/>
  <c r="AN44" i="205"/>
  <c r="R44" i="205"/>
  <c r="AZ42" i="205"/>
  <c r="AD42" i="205"/>
  <c r="I42" i="205"/>
  <c r="AH40" i="205"/>
  <c r="AA38" i="205"/>
  <c r="AC36" i="205"/>
  <c r="AW34" i="205"/>
  <c r="AV46" i="205"/>
  <c r="Z46" i="205"/>
  <c r="AG44" i="205"/>
  <c r="L44" i="205"/>
  <c r="AS42" i="205"/>
  <c r="X42" i="205"/>
  <c r="Y40" i="205"/>
  <c r="AU38" i="205"/>
  <c r="S38" i="205"/>
  <c r="AP36" i="205"/>
  <c r="M36" i="205"/>
  <c r="AV44" i="205"/>
  <c r="AG42" i="205"/>
  <c r="O40" i="205"/>
  <c r="K36" i="205"/>
  <c r="I22" i="205"/>
  <c r="AJ22" i="205"/>
  <c r="AK22" i="205"/>
  <c r="AV22" i="205"/>
  <c r="V20" i="205"/>
  <c r="V19" i="205" s="1"/>
  <c r="Q60" i="228" s="1"/>
  <c r="Q47" i="228" s="1"/>
  <c r="AP20" i="205"/>
  <c r="K20" i="205"/>
  <c r="AQ20" i="205"/>
  <c r="AQ19" i="205" s="1"/>
  <c r="AL60" i="228" s="1"/>
  <c r="AL47" i="228" s="1"/>
  <c r="L20" i="205"/>
  <c r="L19" i="205" s="1"/>
  <c r="G60" i="228" s="1"/>
  <c r="G47" i="228" s="1"/>
  <c r="AM20" i="205"/>
  <c r="S20" i="205"/>
  <c r="S19" i="205" s="1"/>
  <c r="N60" i="228" s="1"/>
  <c r="N47" i="228" s="1"/>
  <c r="AS20" i="205"/>
  <c r="AS19" i="205" s="1"/>
  <c r="AN60" i="228" s="1"/>
  <c r="AN47" i="228" s="1"/>
  <c r="T20" i="205"/>
  <c r="T19" i="205" s="1"/>
  <c r="O60" i="228" s="1"/>
  <c r="O47" i="228" s="1"/>
  <c r="AZ20" i="205"/>
  <c r="S18" i="205"/>
  <c r="AM18" i="205"/>
  <c r="J18" i="205"/>
  <c r="AK18" i="205"/>
  <c r="E18" i="205"/>
  <c r="N18" i="4" s="1"/>
  <c r="O18" i="4" s="1"/>
  <c r="AL18" i="205"/>
  <c r="M18" i="205"/>
  <c r="AN18" i="205"/>
  <c r="T18" i="205"/>
  <c r="AT18" i="205"/>
  <c r="Q14" i="205"/>
  <c r="AO14" i="205"/>
  <c r="J14" i="205"/>
  <c r="AJ14" i="205"/>
  <c r="N14" i="205"/>
  <c r="AX14" i="205"/>
  <c r="AD14" i="205"/>
  <c r="R14" i="205"/>
  <c r="AH14" i="205"/>
  <c r="O10" i="205"/>
  <c r="AI10" i="205"/>
  <c r="L10" i="205"/>
  <c r="AL10" i="205"/>
  <c r="T10" i="205"/>
  <c r="N10" i="205"/>
  <c r="AX10" i="205"/>
  <c r="AK10" i="205"/>
  <c r="AF10" i="205"/>
  <c r="K8" i="205"/>
  <c r="AE8" i="205"/>
  <c r="Y8" i="205"/>
  <c r="AZ8" i="205"/>
  <c r="AF8" i="205"/>
  <c r="AB8" i="205"/>
  <c r="H8" i="205"/>
  <c r="AH8" i="205"/>
  <c r="F51" i="205"/>
  <c r="AE51" i="205"/>
  <c r="AY51" i="205"/>
  <c r="K46" i="205"/>
  <c r="AE46" i="205"/>
  <c r="S44" i="205"/>
  <c r="AM44" i="205"/>
  <c r="F42" i="205"/>
  <c r="AA42" i="205"/>
  <c r="AU42" i="205"/>
  <c r="P40" i="205"/>
  <c r="AJ40" i="205"/>
  <c r="AG40" i="205"/>
  <c r="X38" i="205"/>
  <c r="AV38" i="205"/>
  <c r="R38" i="205"/>
  <c r="AS38" i="205"/>
  <c r="T36" i="205"/>
  <c r="AN36" i="205"/>
  <c r="I36" i="205"/>
  <c r="AO36" i="205"/>
  <c r="L34" i="205"/>
  <c r="AF34" i="205"/>
  <c r="R34" i="205"/>
  <c r="AS34" i="205"/>
  <c r="Y34" i="205"/>
  <c r="AY34" i="205"/>
  <c r="Z34" i="205"/>
  <c r="T32" i="205"/>
  <c r="AJ32" i="205"/>
  <c r="AZ32" i="205"/>
  <c r="R32" i="205"/>
  <c r="AM32" i="205"/>
  <c r="I32" i="205"/>
  <c r="AD32" i="205"/>
  <c r="AY32" i="205"/>
  <c r="U32" i="205"/>
  <c r="AP32" i="205"/>
  <c r="E32" i="205"/>
  <c r="N32" i="4" s="1"/>
  <c r="AA32" i="205"/>
  <c r="AW32" i="205"/>
  <c r="L30" i="205"/>
  <c r="AB30" i="205"/>
  <c r="AR30" i="205"/>
  <c r="I30" i="205"/>
  <c r="AD30" i="205"/>
  <c r="AY30" i="205"/>
  <c r="U30" i="205"/>
  <c r="AP30" i="205"/>
  <c r="E30" i="205"/>
  <c r="N30" i="4" s="1"/>
  <c r="O30" i="4" s="1"/>
  <c r="AA30" i="205"/>
  <c r="AW30" i="205"/>
  <c r="M30" i="205"/>
  <c r="AH30" i="205"/>
  <c r="AQ56" i="205"/>
  <c r="AA56" i="205"/>
  <c r="K56" i="205"/>
  <c r="AT51" i="205"/>
  <c r="Y51" i="205"/>
  <c r="AH46" i="205"/>
  <c r="AH45" i="205" s="1"/>
  <c r="AC60" i="232" s="1"/>
  <c r="AC47" i="232" s="1"/>
  <c r="M46" i="205"/>
  <c r="AT44" i="205"/>
  <c r="Y44" i="205"/>
  <c r="AK42" i="205"/>
  <c r="P42" i="205"/>
  <c r="AP40" i="205"/>
  <c r="N40" i="205"/>
  <c r="AQ38" i="205"/>
  <c r="O38" i="205"/>
  <c r="AS36" i="205"/>
  <c r="Q36" i="205"/>
  <c r="AR46" i="205"/>
  <c r="V46" i="205"/>
  <c r="AH44" i="205"/>
  <c r="M44" i="205"/>
  <c r="AT42" i="205"/>
  <c r="Y42" i="205"/>
  <c r="Z40" i="205"/>
  <c r="AW38" i="205"/>
  <c r="U38" i="205"/>
  <c r="AX36" i="205"/>
  <c r="V36" i="205"/>
  <c r="AA34" i="205"/>
  <c r="AP46" i="205"/>
  <c r="U46" i="205"/>
  <c r="AW44" i="205"/>
  <c r="AB44" i="205"/>
  <c r="E44" i="205"/>
  <c r="N44" i="4" s="1"/>
  <c r="O44" i="4" s="1"/>
  <c r="AN42" i="205"/>
  <c r="R42" i="205"/>
  <c r="AT40" i="205"/>
  <c r="R40" i="205"/>
  <c r="AO38" i="205"/>
  <c r="K38" i="205"/>
  <c r="AH36" i="205"/>
  <c r="E36" i="205"/>
  <c r="N36" i="4" s="1"/>
  <c r="O36" i="4" s="1"/>
  <c r="AZ46" i="205"/>
  <c r="AD46" i="205"/>
  <c r="I46" i="205"/>
  <c r="I45" i="205" s="1"/>
  <c r="D60" i="232" s="1"/>
  <c r="D47" i="232" s="1"/>
  <c r="AP44" i="205"/>
  <c r="U44" i="205"/>
  <c r="AW42" i="205"/>
  <c r="AB42" i="205"/>
  <c r="E42" i="205"/>
  <c r="AK40" i="205"/>
  <c r="I40" i="205"/>
  <c r="AL38" i="205"/>
  <c r="J38" i="205"/>
  <c r="AG36" i="205"/>
  <c r="AS32" i="205"/>
  <c r="AV30" i="205"/>
  <c r="AI30" i="205"/>
  <c r="Z30" i="205"/>
  <c r="AU30" i="205"/>
  <c r="AG30" i="205"/>
  <c r="R30" i="205"/>
  <c r="D26" i="205"/>
  <c r="G26" i="205" s="1"/>
  <c r="AM56" i="205"/>
  <c r="AO51" i="205"/>
  <c r="AX46" i="205"/>
  <c r="H46" i="205"/>
  <c r="T44" i="205"/>
  <c r="AF42" i="205"/>
  <c r="AI40" i="205"/>
  <c r="F40" i="205"/>
  <c r="I38" i="205"/>
  <c r="J36" i="205"/>
  <c r="Q46" i="205"/>
  <c r="AC44" i="205"/>
  <c r="AO42" i="205"/>
  <c r="AU40" i="205"/>
  <c r="AP38" i="205"/>
  <c r="AQ36" i="205"/>
  <c r="P46" i="205"/>
  <c r="V44" i="205"/>
  <c r="AH42" i="205"/>
  <c r="AM40" i="205"/>
  <c r="AG38" i="205"/>
  <c r="AA36" i="205"/>
  <c r="AT46" i="205"/>
  <c r="Y46" i="205"/>
  <c r="AK44" i="205"/>
  <c r="AR42" i="205"/>
  <c r="AL34" i="205"/>
  <c r="N42" i="205"/>
  <c r="AF46" i="205"/>
  <c r="Q44" i="205"/>
  <c r="AC42" i="205"/>
  <c r="AW36" i="205"/>
  <c r="AO46" i="205"/>
  <c r="AF44" i="205"/>
  <c r="Q42" i="205"/>
  <c r="R36" i="205"/>
  <c r="N46" i="205"/>
  <c r="L42" i="205"/>
  <c r="Q38" i="205"/>
  <c r="BI53" i="205" l="1"/>
  <c r="BJ16" i="205"/>
  <c r="BF23" i="205"/>
  <c r="BA60" i="229" s="1"/>
  <c r="BA47" i="229" s="1"/>
  <c r="BH37" i="205"/>
  <c r="BC60" i="230" s="1"/>
  <c r="BC47" i="230" s="1"/>
  <c r="BO16" i="205"/>
  <c r="BD19" i="205"/>
  <c r="AY60" i="228" s="1"/>
  <c r="AY47" i="228" s="1"/>
  <c r="BN49" i="205"/>
  <c r="BI60" i="233" s="1"/>
  <c r="BI47" i="233" s="1"/>
  <c r="BI52" i="233" s="1"/>
  <c r="BL31" i="205"/>
  <c r="BI45" i="205"/>
  <c r="BD60" i="232" s="1"/>
  <c r="BD47" i="232" s="1"/>
  <c r="BD52" i="232" s="1"/>
  <c r="BB49" i="205"/>
  <c r="AW60" i="233" s="1"/>
  <c r="AW47" i="233" s="1"/>
  <c r="BA45" i="205"/>
  <c r="AV60" i="232" s="1"/>
  <c r="AV47" i="232" s="1"/>
  <c r="BP49" i="205"/>
  <c r="BK60" i="233" s="1"/>
  <c r="BK47" i="233" s="1"/>
  <c r="BD41" i="205"/>
  <c r="BJ45" i="205"/>
  <c r="BE60" i="232" s="1"/>
  <c r="BE47" i="232" s="1"/>
  <c r="BG53" i="205"/>
  <c r="BF41" i="205"/>
  <c r="BM16" i="205"/>
  <c r="BH19" i="205"/>
  <c r="BC60" i="228" s="1"/>
  <c r="BC47" i="228" s="1"/>
  <c r="BA27" i="205"/>
  <c r="BO37" i="205"/>
  <c r="BJ60" i="230" s="1"/>
  <c r="BJ47" i="230" s="1"/>
  <c r="BP31" i="205"/>
  <c r="BD27" i="205"/>
  <c r="BF19" i="205"/>
  <c r="BA60" i="228" s="1"/>
  <c r="BA47" i="228" s="1"/>
  <c r="BA52" i="228" s="1"/>
  <c r="BE27" i="205"/>
  <c r="BE19" i="205"/>
  <c r="AZ60" i="228" s="1"/>
  <c r="AZ47" i="228" s="1"/>
  <c r="AZ52" i="228" s="1"/>
  <c r="D52" i="232"/>
  <c r="AC52" i="232"/>
  <c r="AI52" i="228"/>
  <c r="AA52" i="228"/>
  <c r="AF52" i="233"/>
  <c r="AZ52" i="229"/>
  <c r="AX52" i="233"/>
  <c r="BB52" i="232"/>
  <c r="BI52" i="232"/>
  <c r="BH52" i="229"/>
  <c r="AV52" i="233"/>
  <c r="BG52" i="229"/>
  <c r="BF52" i="228"/>
  <c r="BG16" i="205"/>
  <c r="BP16" i="205"/>
  <c r="O52" i="228"/>
  <c r="G52" i="228"/>
  <c r="Q52" i="228"/>
  <c r="W52" i="228"/>
  <c r="H52" i="228"/>
  <c r="BC52" i="229"/>
  <c r="BC52" i="232"/>
  <c r="AY52" i="230"/>
  <c r="AW52" i="229"/>
  <c r="BK52" i="229"/>
  <c r="BC52" i="230"/>
  <c r="AW52" i="233"/>
  <c r="AV52" i="232"/>
  <c r="BK52" i="233"/>
  <c r="BE52" i="232"/>
  <c r="BB19" i="205"/>
  <c r="AW60" i="228" s="1"/>
  <c r="AW47" i="228" s="1"/>
  <c r="BM12" i="205"/>
  <c r="BC41" i="205"/>
  <c r="BC52" i="228"/>
  <c r="AV52" i="228"/>
  <c r="BJ52" i="230"/>
  <c r="AY52" i="228"/>
  <c r="BJ27" i="205"/>
  <c r="BC12" i="205"/>
  <c r="AN52" i="228"/>
  <c r="AL52" i="228"/>
  <c r="AB52" i="228"/>
  <c r="BB52" i="229"/>
  <c r="AV52" i="229"/>
  <c r="AY52" i="232"/>
  <c r="AZ52" i="232"/>
  <c r="BH52" i="228"/>
  <c r="AX52" i="230"/>
  <c r="N52" i="228"/>
  <c r="J52" i="228"/>
  <c r="D52" i="228"/>
  <c r="AR52" i="228"/>
  <c r="AO52" i="228"/>
  <c r="BA52" i="229"/>
  <c r="AY52" i="229"/>
  <c r="AX52" i="232"/>
  <c r="BI52" i="229"/>
  <c r="BG49" i="205"/>
  <c r="BB60" i="233" s="1"/>
  <c r="BB47" i="233" s="1"/>
  <c r="AC19" i="205"/>
  <c r="X60" i="228" s="1"/>
  <c r="X47" i="228" s="1"/>
  <c r="D49" i="205"/>
  <c r="BC23" i="205"/>
  <c r="AX60" i="229" s="1"/>
  <c r="AX47" i="229" s="1"/>
  <c r="BE37" i="205"/>
  <c r="AZ60" i="230" s="1"/>
  <c r="AZ47" i="230" s="1"/>
  <c r="BN41" i="205"/>
  <c r="BK31" i="205"/>
  <c r="BM45" i="205"/>
  <c r="BH60" i="232" s="1"/>
  <c r="BH47" i="232" s="1"/>
  <c r="BM37" i="205"/>
  <c r="BH60" i="230" s="1"/>
  <c r="BH47" i="230" s="1"/>
  <c r="BE49" i="205"/>
  <c r="AZ60" i="233" s="1"/>
  <c r="AZ47" i="233" s="1"/>
  <c r="BP41" i="205"/>
  <c r="BB45" i="205"/>
  <c r="AW60" i="232" s="1"/>
  <c r="AW47" i="232" s="1"/>
  <c r="BH12" i="205"/>
  <c r="BH41" i="205"/>
  <c r="BL53" i="205"/>
  <c r="BO49" i="205"/>
  <c r="BJ60" i="233" s="1"/>
  <c r="BJ47" i="233" s="1"/>
  <c r="BJ41" i="205"/>
  <c r="BB27" i="205"/>
  <c r="BA37" i="205"/>
  <c r="AV60" i="230" s="1"/>
  <c r="AV47" i="230" s="1"/>
  <c r="BN19" i="205"/>
  <c r="BI60" i="228" s="1"/>
  <c r="BI47" i="228" s="1"/>
  <c r="BA41" i="205"/>
  <c r="BE53" i="205"/>
  <c r="BP45" i="205"/>
  <c r="BK60" i="232" s="1"/>
  <c r="BK47" i="232" s="1"/>
  <c r="BF53" i="205"/>
  <c r="BF37" i="205"/>
  <c r="BA60" i="230" s="1"/>
  <c r="BA47" i="230" s="1"/>
  <c r="BH27" i="205"/>
  <c r="BN5" i="205"/>
  <c r="BB31" i="205"/>
  <c r="BA5" i="205"/>
  <c r="BL16" i="205"/>
  <c r="BO31" i="205"/>
  <c r="BO12" i="205"/>
  <c r="BI31" i="205"/>
  <c r="BI12" i="205"/>
  <c r="BD5" i="205"/>
  <c r="BJ31" i="205"/>
  <c r="BF27" i="205"/>
  <c r="BE5" i="205"/>
  <c r="BC27" i="205"/>
  <c r="BC19" i="205"/>
  <c r="AX60" i="228" s="1"/>
  <c r="AX47" i="228" s="1"/>
  <c r="BM5" i="205"/>
  <c r="BI49" i="205"/>
  <c r="BD60" i="233" s="1"/>
  <c r="BD47" i="233" s="1"/>
  <c r="BK5" i="205"/>
  <c r="BL5" i="205"/>
  <c r="BN12" i="205"/>
  <c r="BG5" i="205"/>
  <c r="BP5" i="205"/>
  <c r="BC31" i="205"/>
  <c r="AD45" i="205"/>
  <c r="Y60" i="232" s="1"/>
  <c r="Y47" i="232" s="1"/>
  <c r="AJ19" i="205"/>
  <c r="AE60" i="228" s="1"/>
  <c r="AE47" i="228" s="1"/>
  <c r="BO53" i="205"/>
  <c r="BO23" i="205"/>
  <c r="BJ60" i="229" s="1"/>
  <c r="BJ47" i="229" s="1"/>
  <c r="BP53" i="205"/>
  <c r="BN37" i="205"/>
  <c r="BI60" i="230" s="1"/>
  <c r="BI47" i="230" s="1"/>
  <c r="BK12" i="205"/>
  <c r="BJ23" i="205"/>
  <c r="BE60" i="229" s="1"/>
  <c r="BE47" i="229" s="1"/>
  <c r="BH49" i="205"/>
  <c r="BC60" i="233" s="1"/>
  <c r="BC47" i="233" s="1"/>
  <c r="BK45" i="205"/>
  <c r="BF60" i="232" s="1"/>
  <c r="BF47" i="232" s="1"/>
  <c r="BI37" i="205"/>
  <c r="BD60" i="230" s="1"/>
  <c r="BD47" i="230" s="1"/>
  <c r="BB53" i="205"/>
  <c r="BB37" i="205"/>
  <c r="AW60" i="230" s="1"/>
  <c r="AW47" i="230" s="1"/>
  <c r="BE41" i="205"/>
  <c r="BJ49" i="205"/>
  <c r="BE60" i="233" s="1"/>
  <c r="BE47" i="233" s="1"/>
  <c r="BM31" i="205"/>
  <c r="BK16" i="205"/>
  <c r="BK49" i="205"/>
  <c r="BF60" i="233" s="1"/>
  <c r="BF47" i="233" s="1"/>
  <c r="BF45" i="205"/>
  <c r="BA60" i="232" s="1"/>
  <c r="BA47" i="232" s="1"/>
  <c r="BA31" i="205"/>
  <c r="BA12" i="205"/>
  <c r="BL27" i="205"/>
  <c r="BL19" i="205"/>
  <c r="BO5" i="205"/>
  <c r="BF5" i="205"/>
  <c r="BI5" i="205"/>
  <c r="BD12" i="205"/>
  <c r="BG27" i="205"/>
  <c r="BG19" i="205"/>
  <c r="BB60" i="228" s="1"/>
  <c r="BB47" i="228" s="1"/>
  <c r="BN16" i="205"/>
  <c r="BJ19" i="205"/>
  <c r="BE31" i="205"/>
  <c r="BE12" i="205"/>
  <c r="BP27" i="205"/>
  <c r="BP19" i="205"/>
  <c r="BC16" i="205"/>
  <c r="BK23" i="205"/>
  <c r="AA41" i="205"/>
  <c r="AH19" i="205"/>
  <c r="AC60" i="228" s="1"/>
  <c r="AC47" i="228" s="1"/>
  <c r="AS53" i="205"/>
  <c r="BN53" i="205"/>
  <c r="BN31" i="205"/>
  <c r="BM27" i="205"/>
  <c r="BI23" i="205"/>
  <c r="BD60" i="229" s="1"/>
  <c r="BD47" i="229" s="1"/>
  <c r="BM49" i="205"/>
  <c r="BH60" i="233" s="1"/>
  <c r="BH47" i="233" s="1"/>
  <c r="BB5" i="205"/>
  <c r="BA53" i="205"/>
  <c r="BL45" i="205"/>
  <c r="BG60" i="232" s="1"/>
  <c r="BG47" i="232" s="1"/>
  <c r="BL37" i="205"/>
  <c r="BG60" i="230" s="1"/>
  <c r="BG47" i="230" s="1"/>
  <c r="BD49" i="205"/>
  <c r="AY60" i="233" s="1"/>
  <c r="AY47" i="233" s="1"/>
  <c r="BO41" i="205"/>
  <c r="BB41" i="205"/>
  <c r="BK27" i="205"/>
  <c r="BG41" i="205"/>
  <c r="BK53" i="205"/>
  <c r="BJ53" i="205"/>
  <c r="BJ37" i="205"/>
  <c r="BE60" i="230" s="1"/>
  <c r="BE47" i="230" s="1"/>
  <c r="BF31" i="205"/>
  <c r="BD31" i="205"/>
  <c r="BH5" i="205"/>
  <c r="BL49" i="205"/>
  <c r="BG60" i="233" s="1"/>
  <c r="BG47" i="233" s="1"/>
  <c r="BD53" i="205"/>
  <c r="BO45" i="205"/>
  <c r="BJ60" i="232" s="1"/>
  <c r="BJ47" i="232" s="1"/>
  <c r="BP37" i="205"/>
  <c r="BK60" i="230" s="1"/>
  <c r="BK47" i="230" s="1"/>
  <c r="BF49" i="205"/>
  <c r="BA60" i="233" s="1"/>
  <c r="BA47" i="233" s="1"/>
  <c r="BB12" i="205"/>
  <c r="BJ12" i="205"/>
  <c r="BG37" i="205"/>
  <c r="BB60" i="230" s="1"/>
  <c r="BB47" i="230" s="1"/>
  <c r="BA16" i="205"/>
  <c r="BL12" i="205"/>
  <c r="BO27" i="205"/>
  <c r="BO19" i="205"/>
  <c r="BJ60" i="228" s="1"/>
  <c r="BJ47" i="228" s="1"/>
  <c r="BJ5" i="205"/>
  <c r="BI27" i="205"/>
  <c r="BI19" i="205"/>
  <c r="BD16" i="205"/>
  <c r="BG31" i="205"/>
  <c r="BG12" i="205"/>
  <c r="BK37" i="205"/>
  <c r="BF60" i="230" s="1"/>
  <c r="BF47" i="230" s="1"/>
  <c r="BH31" i="205"/>
  <c r="BE16" i="205"/>
  <c r="BP12" i="205"/>
  <c r="BC5" i="205"/>
  <c r="O51" i="4"/>
  <c r="O7" i="4"/>
  <c r="O9" i="4"/>
  <c r="O11" i="4"/>
  <c r="O8" i="4"/>
  <c r="O14" i="4"/>
  <c r="O15" i="4"/>
  <c r="O10" i="4"/>
  <c r="AW37" i="205"/>
  <c r="AR60" i="230" s="1"/>
  <c r="AR47" i="230" s="1"/>
  <c r="V37" i="205"/>
  <c r="Q60" i="230" s="1"/>
  <c r="Q47" i="230" s="1"/>
  <c r="AE23" i="205"/>
  <c r="Z60" i="229" s="1"/>
  <c r="Z47" i="229" s="1"/>
  <c r="AD53" i="205"/>
  <c r="AC53" i="205"/>
  <c r="I53" i="205"/>
  <c r="R45" i="205"/>
  <c r="M60" i="232" s="1"/>
  <c r="M47" i="232" s="1"/>
  <c r="AD37" i="205"/>
  <c r="Y60" i="230" s="1"/>
  <c r="Y47" i="230" s="1"/>
  <c r="AV19" i="205"/>
  <c r="AQ60" i="228" s="1"/>
  <c r="AQ47" i="228" s="1"/>
  <c r="W19" i="205"/>
  <c r="R60" i="228" s="1"/>
  <c r="R47" i="228" s="1"/>
  <c r="AX19" i="205"/>
  <c r="AS60" i="228" s="1"/>
  <c r="AS47" i="228" s="1"/>
  <c r="AF23" i="205"/>
  <c r="AA60" i="229" s="1"/>
  <c r="AA47" i="229" s="1"/>
  <c r="U49" i="205"/>
  <c r="P60" i="233" s="1"/>
  <c r="P47" i="233" s="1"/>
  <c r="H53" i="205"/>
  <c r="G55" i="205"/>
  <c r="AW41" i="205"/>
  <c r="AV37" i="205"/>
  <c r="AQ60" i="230" s="1"/>
  <c r="AQ47" i="230" s="1"/>
  <c r="T37" i="205"/>
  <c r="O60" i="230" s="1"/>
  <c r="O47" i="230" s="1"/>
  <c r="AE19" i="205"/>
  <c r="Z60" i="228" s="1"/>
  <c r="Z47" i="228" s="1"/>
  <c r="Y19" i="205"/>
  <c r="T60" i="228" s="1"/>
  <c r="T47" i="228" s="1"/>
  <c r="AI23" i="205"/>
  <c r="AD60" i="229" s="1"/>
  <c r="AD47" i="229" s="1"/>
  <c r="X53" i="205"/>
  <c r="N53" i="205"/>
  <c r="M49" i="205"/>
  <c r="H60" i="233" s="1"/>
  <c r="H47" i="233" s="1"/>
  <c r="AG37" i="205"/>
  <c r="AB60" i="230" s="1"/>
  <c r="AB47" i="230" s="1"/>
  <c r="M45" i="205"/>
  <c r="H60" i="232" s="1"/>
  <c r="H47" i="232" s="1"/>
  <c r="K19" i="205"/>
  <c r="F60" i="228" s="1"/>
  <c r="F47" i="228" s="1"/>
  <c r="N23" i="205"/>
  <c r="I60" i="229" s="1"/>
  <c r="I47" i="229" s="1"/>
  <c r="AR41" i="205"/>
  <c r="AL37" i="205"/>
  <c r="AG60" i="230" s="1"/>
  <c r="AG47" i="230" s="1"/>
  <c r="Q37" i="205"/>
  <c r="L60" i="230" s="1"/>
  <c r="L47" i="230" s="1"/>
  <c r="K45" i="205"/>
  <c r="F60" i="232" s="1"/>
  <c r="F47" i="232" s="1"/>
  <c r="AM19" i="205"/>
  <c r="AH60" i="228" s="1"/>
  <c r="AH47" i="228" s="1"/>
  <c r="AN45" i="205"/>
  <c r="AI60" i="232" s="1"/>
  <c r="AI47" i="232" s="1"/>
  <c r="U19" i="205"/>
  <c r="P60" i="228" s="1"/>
  <c r="P47" i="228" s="1"/>
  <c r="AI19" i="205"/>
  <c r="AD60" i="228" s="1"/>
  <c r="AD47" i="228" s="1"/>
  <c r="AQ23" i="205"/>
  <c r="AL60" i="229" s="1"/>
  <c r="AL47" i="229" s="1"/>
  <c r="AM23" i="205"/>
  <c r="AH60" i="229" s="1"/>
  <c r="AH47" i="229" s="1"/>
  <c r="U53" i="205"/>
  <c r="AF49" i="205"/>
  <c r="AA60" i="233" s="1"/>
  <c r="AA47" i="233" s="1"/>
  <c r="AP53" i="205"/>
  <c r="H45" i="205"/>
  <c r="C60" i="232" s="1"/>
  <c r="C47" i="232" s="1"/>
  <c r="J37" i="205"/>
  <c r="E60" i="230" s="1"/>
  <c r="E47" i="230" s="1"/>
  <c r="W41" i="205"/>
  <c r="AA19" i="205"/>
  <c r="V60" i="228" s="1"/>
  <c r="V47" i="228" s="1"/>
  <c r="AU19" i="205"/>
  <c r="AP60" i="228" s="1"/>
  <c r="AP47" i="228" s="1"/>
  <c r="AK19" i="205"/>
  <c r="AF60" i="228" s="1"/>
  <c r="AF47" i="228" s="1"/>
  <c r="R19" i="205"/>
  <c r="M60" i="228" s="1"/>
  <c r="M47" i="228" s="1"/>
  <c r="Y23" i="205"/>
  <c r="T60" i="229" s="1"/>
  <c r="T47" i="229" s="1"/>
  <c r="AC49" i="205"/>
  <c r="X60" i="233" s="1"/>
  <c r="X47" i="233" s="1"/>
  <c r="F41" i="205"/>
  <c r="AL19" i="205"/>
  <c r="AG60" i="228" s="1"/>
  <c r="AG47" i="228" s="1"/>
  <c r="AY19" i="205"/>
  <c r="AT60" i="228" s="1"/>
  <c r="AT47" i="228" s="1"/>
  <c r="AN53" i="205"/>
  <c r="AT53" i="205"/>
  <c r="AS37" i="205"/>
  <c r="AN60" i="230" s="1"/>
  <c r="AN47" i="230" s="1"/>
  <c r="AZ19" i="205"/>
  <c r="AU60" i="228" s="1"/>
  <c r="AU47" i="228" s="1"/>
  <c r="N19" i="205"/>
  <c r="I60" i="228" s="1"/>
  <c r="I47" i="228" s="1"/>
  <c r="X45" i="205"/>
  <c r="S60" i="232" s="1"/>
  <c r="S47" i="232" s="1"/>
  <c r="J19" i="205"/>
  <c r="E60" i="228" s="1"/>
  <c r="E47" i="228" s="1"/>
  <c r="X19" i="205"/>
  <c r="S60" i="228" s="1"/>
  <c r="S47" i="228" s="1"/>
  <c r="AO23" i="205"/>
  <c r="AJ60" i="229" s="1"/>
  <c r="AJ47" i="229" s="1"/>
  <c r="AG23" i="205"/>
  <c r="AB60" i="229" s="1"/>
  <c r="AB47" i="229" s="1"/>
  <c r="AV49" i="205"/>
  <c r="AQ60" i="233" s="1"/>
  <c r="AQ47" i="233" s="1"/>
  <c r="AS31" i="205"/>
  <c r="O37" i="205"/>
  <c r="J60" i="230" s="1"/>
  <c r="J47" i="230" s="1"/>
  <c r="K41" i="205"/>
  <c r="G43" i="205"/>
  <c r="F23" i="205"/>
  <c r="G7" i="205"/>
  <c r="AL49" i="205"/>
  <c r="AG60" i="233" s="1"/>
  <c r="AG47" i="233" s="1"/>
  <c r="AK53" i="205"/>
  <c r="AZ53" i="205"/>
  <c r="H41" i="205"/>
  <c r="K23" i="205"/>
  <c r="F60" i="229" s="1"/>
  <c r="F47" i="229" s="1"/>
  <c r="I37" i="205"/>
  <c r="D60" i="230" s="1"/>
  <c r="D47" i="230" s="1"/>
  <c r="N31" i="4"/>
  <c r="O31" i="4" s="1"/>
  <c r="O32" i="4"/>
  <c r="N23" i="4"/>
  <c r="O23" i="4" s="1"/>
  <c r="O24" i="4"/>
  <c r="E49" i="205"/>
  <c r="N50" i="4"/>
  <c r="N5" i="4"/>
  <c r="O5" i="4" s="1"/>
  <c r="O6" i="4"/>
  <c r="N53" i="4"/>
  <c r="O53" i="4" s="1"/>
  <c r="O54" i="4"/>
  <c r="N37" i="4"/>
  <c r="O37" i="4" s="1"/>
  <c r="O38" i="4"/>
  <c r="N16" i="4"/>
  <c r="O17" i="4"/>
  <c r="N27" i="4"/>
  <c r="O27" i="4" s="1"/>
  <c r="O28" i="4"/>
  <c r="N12" i="4"/>
  <c r="O13" i="4"/>
  <c r="E19" i="205"/>
  <c r="N20" i="4"/>
  <c r="N45" i="4"/>
  <c r="O45" i="4" s="1"/>
  <c r="O46" i="4"/>
  <c r="E41" i="205"/>
  <c r="N42" i="4"/>
  <c r="R23" i="205"/>
  <c r="M60" i="229" s="1"/>
  <c r="M47" i="229" s="1"/>
  <c r="L41" i="205"/>
  <c r="AQ37" i="205"/>
  <c r="AL60" i="230" s="1"/>
  <c r="AL47" i="230" s="1"/>
  <c r="M37" i="205"/>
  <c r="H60" i="230" s="1"/>
  <c r="H47" i="230" s="1"/>
  <c r="AB41" i="205"/>
  <c r="AV23" i="205"/>
  <c r="AQ60" i="229" s="1"/>
  <c r="AQ47" i="229" s="1"/>
  <c r="Q45" i="205"/>
  <c r="L60" i="232" s="1"/>
  <c r="L47" i="232" s="1"/>
  <c r="K37" i="205"/>
  <c r="F60" i="230" s="1"/>
  <c r="F47" i="230" s="1"/>
  <c r="R41" i="205"/>
  <c r="U37" i="205"/>
  <c r="P60" i="230" s="1"/>
  <c r="P47" i="230" s="1"/>
  <c r="P41" i="205"/>
  <c r="AD31" i="205"/>
  <c r="AZ31" i="205"/>
  <c r="S37" i="205"/>
  <c r="N60" i="230" s="1"/>
  <c r="N47" i="230" s="1"/>
  <c r="X41" i="205"/>
  <c r="AA37" i="205"/>
  <c r="V60" i="230" s="1"/>
  <c r="V47" i="230" s="1"/>
  <c r="S31" i="205"/>
  <c r="AZ23" i="205"/>
  <c r="AU60" i="229" s="1"/>
  <c r="AU47" i="229" s="1"/>
  <c r="AF45" i="205"/>
  <c r="AA60" i="232" s="1"/>
  <c r="AA47" i="232" s="1"/>
  <c r="F45" i="205"/>
  <c r="E37" i="205"/>
  <c r="G33" i="205"/>
  <c r="G47" i="205"/>
  <c r="N45" i="205"/>
  <c r="I60" i="232" s="1"/>
  <c r="I47" i="232" s="1"/>
  <c r="AN41" i="205"/>
  <c r="U45" i="205"/>
  <c r="P60" i="232" s="1"/>
  <c r="P47" i="232" s="1"/>
  <c r="I41" i="205"/>
  <c r="I23" i="205"/>
  <c r="D60" i="229" s="1"/>
  <c r="D47" i="229" s="1"/>
  <c r="G6" i="205"/>
  <c r="D5" i="205"/>
  <c r="P45" i="205"/>
  <c r="K60" i="232" s="1"/>
  <c r="K47" i="232" s="1"/>
  <c r="AP37" i="205"/>
  <c r="AK60" i="230" s="1"/>
  <c r="AK47" i="230" s="1"/>
  <c r="AL41" i="205"/>
  <c r="AS41" i="205"/>
  <c r="Z45" i="205"/>
  <c r="U60" i="232" s="1"/>
  <c r="U47" i="232" s="1"/>
  <c r="G21" i="205"/>
  <c r="AZ45" i="205"/>
  <c r="AU60" i="232" s="1"/>
  <c r="AU47" i="232" s="1"/>
  <c r="AY31" i="205"/>
  <c r="X37" i="205"/>
  <c r="S60" i="230" s="1"/>
  <c r="S47" i="230" s="1"/>
  <c r="AE45" i="205"/>
  <c r="Z60" i="232" s="1"/>
  <c r="Z47" i="232" s="1"/>
  <c r="AT31" i="205"/>
  <c r="AA45" i="205"/>
  <c r="V60" i="232" s="1"/>
  <c r="V47" i="232" s="1"/>
  <c r="AQ45" i="205"/>
  <c r="AL60" i="232" s="1"/>
  <c r="AL47" i="232" s="1"/>
  <c r="AD19" i="205"/>
  <c r="Y60" i="228" s="1"/>
  <c r="Y47" i="228" s="1"/>
  <c r="AR37" i="205"/>
  <c r="AM60" i="230" s="1"/>
  <c r="AM47" i="230" s="1"/>
  <c r="T23" i="205"/>
  <c r="O60" i="229" s="1"/>
  <c r="O47" i="229" s="1"/>
  <c r="M23" i="205"/>
  <c r="H60" i="229" s="1"/>
  <c r="H47" i="229" s="1"/>
  <c r="AS49" i="205"/>
  <c r="AN60" i="233" s="1"/>
  <c r="AN47" i="233" s="1"/>
  <c r="V49" i="205"/>
  <c r="Q60" i="233" s="1"/>
  <c r="Q47" i="233" s="1"/>
  <c r="Y53" i="205"/>
  <c r="Y45" i="205"/>
  <c r="T60" i="232" s="1"/>
  <c r="T47" i="232" s="1"/>
  <c r="AO37" i="205"/>
  <c r="AJ60" i="230" s="1"/>
  <c r="AJ47" i="230" s="1"/>
  <c r="AJ31" i="205"/>
  <c r="AQ41" i="205"/>
  <c r="Q19" i="205"/>
  <c r="L60" i="228" s="1"/>
  <c r="L47" i="228" s="1"/>
  <c r="Z19" i="205"/>
  <c r="U60" i="228" s="1"/>
  <c r="U47" i="228" s="1"/>
  <c r="AR19" i="205"/>
  <c r="AM60" i="228" s="1"/>
  <c r="AM47" i="228" s="1"/>
  <c r="P19" i="205"/>
  <c r="K60" i="228" s="1"/>
  <c r="K47" i="228" s="1"/>
  <c r="AP23" i="205"/>
  <c r="AK60" i="229" s="1"/>
  <c r="AK47" i="229" s="1"/>
  <c r="AL23" i="205"/>
  <c r="AG60" i="229" s="1"/>
  <c r="AG47" i="229" s="1"/>
  <c r="H49" i="205"/>
  <c r="C60" i="233" s="1"/>
  <c r="C47" i="233" s="1"/>
  <c r="AU41" i="205"/>
  <c r="AY37" i="205"/>
  <c r="AT60" i="230" s="1"/>
  <c r="AT47" i="230" s="1"/>
  <c r="N41" i="205"/>
  <c r="AT45" i="205"/>
  <c r="AO60" i="232" s="1"/>
  <c r="AO47" i="232" s="1"/>
  <c r="AO41" i="205"/>
  <c r="AX45" i="205"/>
  <c r="AS60" i="232" s="1"/>
  <c r="AS47" i="232" s="1"/>
  <c r="AP45" i="205"/>
  <c r="AK60" i="232" s="1"/>
  <c r="AK47" i="232" s="1"/>
  <c r="AR45" i="205"/>
  <c r="AM60" i="232" s="1"/>
  <c r="AM47" i="232" s="1"/>
  <c r="U31" i="205"/>
  <c r="AM31" i="205"/>
  <c r="AP19" i="205"/>
  <c r="AK60" i="228" s="1"/>
  <c r="AK47" i="228" s="1"/>
  <c r="AV45" i="205"/>
  <c r="AQ60" i="232" s="1"/>
  <c r="AQ47" i="232" s="1"/>
  <c r="AW45" i="205"/>
  <c r="AR60" i="232" s="1"/>
  <c r="AR47" i="232" s="1"/>
  <c r="O31" i="205"/>
  <c r="P31" i="205"/>
  <c r="AN37" i="205"/>
  <c r="AI60" i="230" s="1"/>
  <c r="AI47" i="230" s="1"/>
  <c r="AO19" i="205"/>
  <c r="AJ60" i="228" s="1"/>
  <c r="AJ47" i="228" s="1"/>
  <c r="AS45" i="205"/>
  <c r="AN60" i="232" s="1"/>
  <c r="AN47" i="232" s="1"/>
  <c r="AC45" i="205"/>
  <c r="X60" i="232" s="1"/>
  <c r="X47" i="232" s="1"/>
  <c r="H19" i="205"/>
  <c r="C60" i="228" s="1"/>
  <c r="C47" i="228" s="1"/>
  <c r="AJ23" i="205"/>
  <c r="AE60" i="229" s="1"/>
  <c r="AE47" i="229" s="1"/>
  <c r="AH23" i="205"/>
  <c r="AC60" i="229" s="1"/>
  <c r="AC47" i="229" s="1"/>
  <c r="P23" i="205"/>
  <c r="K60" i="229" s="1"/>
  <c r="K47" i="229" s="1"/>
  <c r="M53" i="205"/>
  <c r="AO53" i="205"/>
  <c r="AK31" i="205"/>
  <c r="W23" i="205"/>
  <c r="R60" i="229" s="1"/>
  <c r="R47" i="229" s="1"/>
  <c r="J23" i="205"/>
  <c r="E60" i="229" s="1"/>
  <c r="E47" i="229" s="1"/>
  <c r="Y41" i="205"/>
  <c r="T45" i="205"/>
  <c r="O60" i="232" s="1"/>
  <c r="O47" i="232" s="1"/>
  <c r="AD23" i="205"/>
  <c r="Y60" i="229" s="1"/>
  <c r="Y47" i="229" s="1"/>
  <c r="AY23" i="205"/>
  <c r="AT60" i="229" s="1"/>
  <c r="AT47" i="229" s="1"/>
  <c r="AP31" i="205"/>
  <c r="AZ41" i="205"/>
  <c r="L49" i="205"/>
  <c r="G60" i="233" s="1"/>
  <c r="G47" i="233" s="1"/>
  <c r="AH41" i="205"/>
  <c r="AK23" i="205"/>
  <c r="AF60" i="229" s="1"/>
  <c r="AF47" i="229" s="1"/>
  <c r="AO45" i="205"/>
  <c r="AJ60" i="232" s="1"/>
  <c r="AJ47" i="232" s="1"/>
  <c r="AB45" i="205"/>
  <c r="W60" i="232" s="1"/>
  <c r="W47" i="232" s="1"/>
  <c r="AG45" i="205"/>
  <c r="AB60" i="232" s="1"/>
  <c r="AB47" i="232" s="1"/>
  <c r="AF41" i="205"/>
  <c r="AX41" i="205"/>
  <c r="E31" i="205"/>
  <c r="AV31" i="205"/>
  <c r="AA31" i="205"/>
  <c r="R31" i="205"/>
  <c r="V31" i="205"/>
  <c r="M31" i="205"/>
  <c r="Z37" i="205"/>
  <c r="U60" i="230" s="1"/>
  <c r="U47" i="230" s="1"/>
  <c r="AL31" i="205"/>
  <c r="J31" i="205"/>
  <c r="AC31" i="205"/>
  <c r="L31" i="205"/>
  <c r="AJ37" i="205"/>
  <c r="AE60" i="230" s="1"/>
  <c r="AE47" i="230" s="1"/>
  <c r="O41" i="205"/>
  <c r="AJ45" i="205"/>
  <c r="AE60" i="232" s="1"/>
  <c r="AE47" i="232" s="1"/>
  <c r="AK45" i="205"/>
  <c r="AF60" i="232" s="1"/>
  <c r="AF47" i="232" s="1"/>
  <c r="AL45" i="205"/>
  <c r="AG60" i="232" s="1"/>
  <c r="AG47" i="232" s="1"/>
  <c r="J41" i="205"/>
  <c r="AU31" i="205"/>
  <c r="N31" i="205"/>
  <c r="X31" i="205"/>
  <c r="AZ37" i="205"/>
  <c r="AU60" i="230" s="1"/>
  <c r="AU47" i="230" s="1"/>
  <c r="AE41" i="205"/>
  <c r="AY45" i="205"/>
  <c r="AT60" i="232" s="1"/>
  <c r="AT47" i="232" s="1"/>
  <c r="I27" i="205"/>
  <c r="F27" i="205"/>
  <c r="P27" i="205"/>
  <c r="AC27" i="205"/>
  <c r="Y27" i="205"/>
  <c r="AT27" i="205"/>
  <c r="AX23" i="205"/>
  <c r="AS60" i="229" s="1"/>
  <c r="AS47" i="229" s="1"/>
  <c r="AB23" i="205"/>
  <c r="W60" i="229" s="1"/>
  <c r="W47" i="229" s="1"/>
  <c r="X27" i="205"/>
  <c r="T27" i="205"/>
  <c r="AA27" i="205"/>
  <c r="J27" i="205"/>
  <c r="U23" i="205"/>
  <c r="P60" i="229" s="1"/>
  <c r="P47" i="229" s="1"/>
  <c r="Q23" i="205"/>
  <c r="L60" i="229" s="1"/>
  <c r="L47" i="229" s="1"/>
  <c r="AN23" i="205"/>
  <c r="AI60" i="229" s="1"/>
  <c r="AI47" i="229" s="1"/>
  <c r="AS27" i="205"/>
  <c r="AO27" i="205"/>
  <c r="AQ27" i="205"/>
  <c r="V27" i="205"/>
  <c r="AY49" i="205"/>
  <c r="AT60" i="233" s="1"/>
  <c r="AT47" i="233" s="1"/>
  <c r="R49" i="205"/>
  <c r="M60" i="233" s="1"/>
  <c r="M47" i="233" s="1"/>
  <c r="G54" i="205"/>
  <c r="D53" i="205"/>
  <c r="AJ49" i="205"/>
  <c r="AE60" i="233" s="1"/>
  <c r="AE47" i="233" s="1"/>
  <c r="I49" i="205"/>
  <c r="D60" i="233" s="1"/>
  <c r="D47" i="233" s="1"/>
  <c r="AN49" i="205"/>
  <c r="AI60" i="233" s="1"/>
  <c r="AI47" i="233" s="1"/>
  <c r="F49" i="205"/>
  <c r="W49" i="205"/>
  <c r="R60" i="233" s="1"/>
  <c r="R47" i="233" s="1"/>
  <c r="AW49" i="205"/>
  <c r="AR60" i="233" s="1"/>
  <c r="AR47" i="233" s="1"/>
  <c r="T53" i="205"/>
  <c r="AX53" i="205"/>
  <c r="AB53" i="205"/>
  <c r="F53" i="205"/>
  <c r="AQ53" i="205"/>
  <c r="V53" i="205"/>
  <c r="O53" i="205"/>
  <c r="AD41" i="205"/>
  <c r="E45" i="205"/>
  <c r="U41" i="205"/>
  <c r="Y31" i="205"/>
  <c r="AM37" i="205"/>
  <c r="AH60" i="230" s="1"/>
  <c r="AH47" i="230" s="1"/>
  <c r="AT37" i="205"/>
  <c r="AO60" i="230" s="1"/>
  <c r="AO47" i="230" s="1"/>
  <c r="AJ41" i="205"/>
  <c r="L45" i="205"/>
  <c r="G60" i="232" s="1"/>
  <c r="G47" i="232" s="1"/>
  <c r="Z41" i="205"/>
  <c r="Q31" i="205"/>
  <c r="AO31" i="205"/>
  <c r="F31" i="205"/>
  <c r="P37" i="205"/>
  <c r="K60" i="230" s="1"/>
  <c r="K47" i="230" s="1"/>
  <c r="W45" i="205"/>
  <c r="R60" i="232" s="1"/>
  <c r="R47" i="232" s="1"/>
  <c r="J45" i="205"/>
  <c r="E60" i="232" s="1"/>
  <c r="E47" i="232" s="1"/>
  <c r="AE37" i="205"/>
  <c r="Z60" i="230" s="1"/>
  <c r="Z47" i="230" s="1"/>
  <c r="M41" i="205"/>
  <c r="T41" i="205"/>
  <c r="Z31" i="205"/>
  <c r="W31" i="205"/>
  <c r="H31" i="205"/>
  <c r="AF37" i="205"/>
  <c r="AA60" i="230" s="1"/>
  <c r="AA47" i="230" s="1"/>
  <c r="AM45" i="205"/>
  <c r="AH60" i="232" s="1"/>
  <c r="AH47" i="232" s="1"/>
  <c r="AX37" i="205"/>
  <c r="AS60" i="230" s="1"/>
  <c r="AS47" i="230" s="1"/>
  <c r="AB37" i="205"/>
  <c r="W60" i="230" s="1"/>
  <c r="W47" i="230" s="1"/>
  <c r="AY41" i="205"/>
  <c r="AI45" i="205"/>
  <c r="AD60" i="232" s="1"/>
  <c r="AD47" i="232" s="1"/>
  <c r="O23" i="205"/>
  <c r="J60" i="229" s="1"/>
  <c r="J47" i="229" s="1"/>
  <c r="AJ27" i="205"/>
  <c r="AG27" i="205"/>
  <c r="AX27" i="205"/>
  <c r="AD27" i="205"/>
  <c r="Z23" i="205"/>
  <c r="U60" i="229" s="1"/>
  <c r="U47" i="229" s="1"/>
  <c r="AC23" i="205"/>
  <c r="X60" i="229" s="1"/>
  <c r="X47" i="229" s="1"/>
  <c r="L23" i="205"/>
  <c r="G60" i="229" s="1"/>
  <c r="G47" i="229" s="1"/>
  <c r="AY27" i="205"/>
  <c r="AU27" i="205"/>
  <c r="AY53" i="205"/>
  <c r="AU23" i="205"/>
  <c r="AP60" i="229" s="1"/>
  <c r="AP47" i="229" s="1"/>
  <c r="AS23" i="205"/>
  <c r="AN60" i="229" s="1"/>
  <c r="AN47" i="229" s="1"/>
  <c r="X23" i="205"/>
  <c r="S60" i="229" s="1"/>
  <c r="S47" i="229" s="1"/>
  <c r="Q27" i="205"/>
  <c r="M27" i="205"/>
  <c r="U27" i="205"/>
  <c r="E27" i="205"/>
  <c r="AI53" i="205"/>
  <c r="AD49" i="205"/>
  <c r="Y60" i="233" s="1"/>
  <c r="Y47" i="233" s="1"/>
  <c r="O49" i="205"/>
  <c r="J60" i="233" s="1"/>
  <c r="J47" i="233" s="1"/>
  <c r="AH49" i="205"/>
  <c r="AC60" i="233" s="1"/>
  <c r="AC47" i="233" s="1"/>
  <c r="AZ49" i="205"/>
  <c r="AU60" i="233" s="1"/>
  <c r="AU47" i="233" s="1"/>
  <c r="S49" i="205"/>
  <c r="N60" i="233" s="1"/>
  <c r="N47" i="233" s="1"/>
  <c r="AQ49" i="205"/>
  <c r="AL60" i="233" s="1"/>
  <c r="AL47" i="233" s="1"/>
  <c r="AI49" i="205"/>
  <c r="AD60" i="233" s="1"/>
  <c r="AD47" i="233" s="1"/>
  <c r="AG49" i="205"/>
  <c r="AB60" i="233" s="1"/>
  <c r="AB47" i="233" s="1"/>
  <c r="AW53" i="205"/>
  <c r="D41" i="205"/>
  <c r="AR53" i="205"/>
  <c r="W53" i="205"/>
  <c r="AL53" i="205"/>
  <c r="P53" i="205"/>
  <c r="AU53" i="205"/>
  <c r="J53" i="205"/>
  <c r="Q41" i="205"/>
  <c r="AT41" i="205"/>
  <c r="V45" i="205"/>
  <c r="Q60" i="232" s="1"/>
  <c r="Q47" i="232" s="1"/>
  <c r="AK41" i="205"/>
  <c r="I31" i="205"/>
  <c r="R37" i="205"/>
  <c r="M60" i="230" s="1"/>
  <c r="M47" i="230" s="1"/>
  <c r="AU37" i="205"/>
  <c r="AP60" i="230" s="1"/>
  <c r="AP47" i="230" s="1"/>
  <c r="AP41" i="205"/>
  <c r="AF31" i="205"/>
  <c r="AV41" i="205"/>
  <c r="AR31" i="205"/>
  <c r="AH37" i="205"/>
  <c r="AC60" i="230" s="1"/>
  <c r="AC47" i="230" s="1"/>
  <c r="Y37" i="205"/>
  <c r="T60" i="230" s="1"/>
  <c r="T47" i="230" s="1"/>
  <c r="AG31" i="205"/>
  <c r="H37" i="205"/>
  <c r="C60" i="230" s="1"/>
  <c r="C47" i="230" s="1"/>
  <c r="O45" i="205"/>
  <c r="J60" i="232" s="1"/>
  <c r="J47" i="232" s="1"/>
  <c r="AC37" i="205"/>
  <c r="X60" i="230" s="1"/>
  <c r="X47" i="230" s="1"/>
  <c r="L37" i="205"/>
  <c r="G60" i="230" s="1"/>
  <c r="G47" i="230" s="1"/>
  <c r="G52" i="230" s="1"/>
  <c r="AI41" i="205"/>
  <c r="S45" i="205"/>
  <c r="N60" i="232" s="1"/>
  <c r="N47" i="232" s="1"/>
  <c r="H27" i="205"/>
  <c r="AH27" i="205"/>
  <c r="S53" i="205"/>
  <c r="E23" i="205"/>
  <c r="AE27" i="205"/>
  <c r="AB27" i="205"/>
  <c r="AF27" i="205"/>
  <c r="N27" i="205"/>
  <c r="W27" i="205"/>
  <c r="S27" i="205"/>
  <c r="AP27" i="205"/>
  <c r="V23" i="205"/>
  <c r="Q60" i="229" s="1"/>
  <c r="Q47" i="229" s="1"/>
  <c r="S23" i="205"/>
  <c r="N60" i="229" s="1"/>
  <c r="N47" i="229" s="1"/>
  <c r="H23" i="205"/>
  <c r="C60" i="229" s="1"/>
  <c r="C47" i="229" s="1"/>
  <c r="AR27" i="205"/>
  <c r="AN27" i="205"/>
  <c r="AP49" i="205"/>
  <c r="AK60" i="233" s="1"/>
  <c r="AK47" i="233" s="1"/>
  <c r="AA49" i="205"/>
  <c r="V60" i="233" s="1"/>
  <c r="V47" i="233" s="1"/>
  <c r="AT49" i="205"/>
  <c r="AO60" i="233" s="1"/>
  <c r="AO47" i="233" s="1"/>
  <c r="AO49" i="205"/>
  <c r="AJ60" i="233" s="1"/>
  <c r="AJ47" i="233" s="1"/>
  <c r="AE49" i="205"/>
  <c r="Z60" i="233" s="1"/>
  <c r="Z47" i="233" s="1"/>
  <c r="AX49" i="205"/>
  <c r="AS60" i="233" s="1"/>
  <c r="AS47" i="233" s="1"/>
  <c r="P49" i="205"/>
  <c r="K60" i="233" s="1"/>
  <c r="K47" i="233" s="1"/>
  <c r="AU49" i="205"/>
  <c r="AP60" i="233" s="1"/>
  <c r="AP47" i="233" s="1"/>
  <c r="N49" i="205"/>
  <c r="I60" i="233" s="1"/>
  <c r="I47" i="233" s="1"/>
  <c r="Q49" i="205"/>
  <c r="L60" i="233" s="1"/>
  <c r="L47" i="233" s="1"/>
  <c r="AG53" i="205"/>
  <c r="D37" i="205"/>
  <c r="D31" i="205"/>
  <c r="AM53" i="205"/>
  <c r="R53" i="205"/>
  <c r="D23" i="205"/>
  <c r="AF53" i="205"/>
  <c r="K53" i="205"/>
  <c r="AJ53" i="205"/>
  <c r="AC41" i="205"/>
  <c r="AW31" i="205"/>
  <c r="T31" i="205"/>
  <c r="AG41" i="205"/>
  <c r="AQ31" i="205"/>
  <c r="AH31" i="205"/>
  <c r="AU45" i="205"/>
  <c r="AP60" i="232" s="1"/>
  <c r="AP47" i="232" s="1"/>
  <c r="AI37" i="205"/>
  <c r="AD60" i="230" s="1"/>
  <c r="AD47" i="230" s="1"/>
  <c r="AE31" i="205"/>
  <c r="AX31" i="205"/>
  <c r="AB31" i="205"/>
  <c r="AM41" i="205"/>
  <c r="V41" i="205"/>
  <c r="N37" i="205"/>
  <c r="I60" i="230" s="1"/>
  <c r="I47" i="230" s="1"/>
  <c r="AK37" i="205"/>
  <c r="AF60" i="230" s="1"/>
  <c r="AF47" i="230" s="1"/>
  <c r="K31" i="205"/>
  <c r="AI31" i="205"/>
  <c r="AN31" i="205"/>
  <c r="W37" i="205"/>
  <c r="R60" i="230" s="1"/>
  <c r="R47" i="230" s="1"/>
  <c r="F37" i="205"/>
  <c r="S41" i="205"/>
  <c r="AM27" i="205"/>
  <c r="AI27" i="205"/>
  <c r="AK27" i="205"/>
  <c r="R27" i="205"/>
  <c r="K27" i="205"/>
  <c r="AA23" i="205"/>
  <c r="V60" i="229" s="1"/>
  <c r="V47" i="229" s="1"/>
  <c r="AR23" i="205"/>
  <c r="AM60" i="229" s="1"/>
  <c r="AM47" i="229" s="1"/>
  <c r="AZ27" i="205"/>
  <c r="AW27" i="205"/>
  <c r="AV27" i="205"/>
  <c r="Z27" i="205"/>
  <c r="AW23" i="205"/>
  <c r="AR60" i="229" s="1"/>
  <c r="AR47" i="229" s="1"/>
  <c r="AT23" i="205"/>
  <c r="AO60" i="229" s="1"/>
  <c r="AO47" i="229" s="1"/>
  <c r="O27" i="205"/>
  <c r="L27" i="205"/>
  <c r="AL27" i="205"/>
  <c r="T49" i="205"/>
  <c r="O60" i="233" s="1"/>
  <c r="O47" i="233" s="1"/>
  <c r="AM49" i="205"/>
  <c r="AH60" i="233" s="1"/>
  <c r="AH47" i="233" s="1"/>
  <c r="X49" i="205"/>
  <c r="S60" i="233" s="1"/>
  <c r="S47" i="233" s="1"/>
  <c r="Y49" i="205"/>
  <c r="T60" i="233" s="1"/>
  <c r="T47" i="233" s="1"/>
  <c r="J49" i="205"/>
  <c r="E60" i="233" s="1"/>
  <c r="E47" i="233" s="1"/>
  <c r="AB49" i="205"/>
  <c r="W60" i="233" s="1"/>
  <c r="W47" i="233" s="1"/>
  <c r="Z49" i="205"/>
  <c r="U60" i="233" s="1"/>
  <c r="U47" i="233" s="1"/>
  <c r="AR49" i="205"/>
  <c r="AM60" i="233" s="1"/>
  <c r="AM47" i="233" s="1"/>
  <c r="K49" i="205"/>
  <c r="F60" i="233" s="1"/>
  <c r="F47" i="233" s="1"/>
  <c r="Q53" i="205"/>
  <c r="AE53" i="205"/>
  <c r="D27" i="205"/>
  <c r="AH53" i="205"/>
  <c r="L53" i="205"/>
  <c r="D45" i="205"/>
  <c r="AV53" i="205"/>
  <c r="AA53" i="205"/>
  <c r="E53" i="205"/>
  <c r="Z53" i="205"/>
  <c r="G50" i="205"/>
  <c r="G35" i="205"/>
  <c r="G13" i="205"/>
  <c r="D12" i="205"/>
  <c r="AD12" i="205"/>
  <c r="AB12" i="205"/>
  <c r="AF12" i="205"/>
  <c r="O12" i="205"/>
  <c r="Z16" i="205"/>
  <c r="AR16" i="205"/>
  <c r="P16" i="205"/>
  <c r="AO5" i="205"/>
  <c r="AW5" i="205"/>
  <c r="M5" i="205"/>
  <c r="R5" i="205"/>
  <c r="V12" i="205"/>
  <c r="R12" i="205"/>
  <c r="AQ12" i="205"/>
  <c r="AD16" i="205"/>
  <c r="AG16" i="205"/>
  <c r="AN5" i="205"/>
  <c r="AE5" i="205"/>
  <c r="Q12" i="205"/>
  <c r="M12" i="205"/>
  <c r="U12" i="205"/>
  <c r="F12" i="205"/>
  <c r="O16" i="205"/>
  <c r="AH16" i="205"/>
  <c r="E16" i="205"/>
  <c r="AD5" i="205"/>
  <c r="AL5" i="205"/>
  <c r="J5" i="205"/>
  <c r="AL12" i="205"/>
  <c r="AH12" i="205"/>
  <c r="AK12" i="205"/>
  <c r="S12" i="205"/>
  <c r="AE16" i="205"/>
  <c r="AX16" i="205"/>
  <c r="V16" i="205"/>
  <c r="I16" i="205"/>
  <c r="AT5" i="205"/>
  <c r="T5" i="205"/>
  <c r="V5" i="205"/>
  <c r="G34" i="205"/>
  <c r="G28" i="205"/>
  <c r="G11" i="205"/>
  <c r="G36" i="205"/>
  <c r="G9" i="205"/>
  <c r="G56" i="205"/>
  <c r="G10" i="205"/>
  <c r="J12" i="205"/>
  <c r="W16" i="205"/>
  <c r="S5" i="205"/>
  <c r="AB5" i="205"/>
  <c r="AY5" i="205"/>
  <c r="AZ12" i="205"/>
  <c r="AW12" i="205"/>
  <c r="AV12" i="205"/>
  <c r="AA12" i="205"/>
  <c r="AP16" i="205"/>
  <c r="H16" i="205"/>
  <c r="AF16" i="205"/>
  <c r="Q16" i="205"/>
  <c r="P5" i="205"/>
  <c r="AF5" i="205"/>
  <c r="L5" i="205"/>
  <c r="AR12" i="205"/>
  <c r="AN12" i="205"/>
  <c r="AT16" i="205"/>
  <c r="L16" i="205"/>
  <c r="AS16" i="205"/>
  <c r="O5" i="205"/>
  <c r="AQ5" i="205"/>
  <c r="I12" i="205"/>
  <c r="E12" i="205"/>
  <c r="P12" i="205"/>
  <c r="G15" i="205"/>
  <c r="J16" i="205"/>
  <c r="AB16" i="205"/>
  <c r="Y5" i="205"/>
  <c r="AG5" i="205"/>
  <c r="G29" i="205"/>
  <c r="D19" i="205"/>
  <c r="G20" i="205"/>
  <c r="G52" i="205"/>
  <c r="G32" i="205"/>
  <c r="G51" i="205"/>
  <c r="G30" i="205"/>
  <c r="G40" i="205"/>
  <c r="AC12" i="205"/>
  <c r="Y12" i="205"/>
  <c r="AU12" i="205"/>
  <c r="AI16" i="205"/>
  <c r="AK16" i="205"/>
  <c r="AS5" i="205"/>
  <c r="AI5" i="205"/>
  <c r="X12" i="205"/>
  <c r="T12" i="205"/>
  <c r="Z12" i="205"/>
  <c r="K12" i="205"/>
  <c r="T16" i="205"/>
  <c r="AM16" i="205"/>
  <c r="K16" i="205"/>
  <c r="AJ5" i="205"/>
  <c r="AR5" i="205"/>
  <c r="H5" i="205"/>
  <c r="N5" i="205"/>
  <c r="N12" i="205"/>
  <c r="L12" i="205"/>
  <c r="AM12" i="205"/>
  <c r="X16" i="205"/>
  <c r="AV16" i="205"/>
  <c r="AC16" i="205"/>
  <c r="AH5" i="205"/>
  <c r="AV5" i="205"/>
  <c r="AA5" i="205"/>
  <c r="AJ12" i="205"/>
  <c r="AG12" i="205"/>
  <c r="AY12" i="205"/>
  <c r="AN16" i="205"/>
  <c r="F16" i="205"/>
  <c r="AO16" i="205"/>
  <c r="AX5" i="205"/>
  <c r="F5" i="205"/>
  <c r="AM5" i="205"/>
  <c r="G14" i="205"/>
  <c r="G44" i="205"/>
  <c r="G25" i="205"/>
  <c r="G46" i="205"/>
  <c r="G24" i="205"/>
  <c r="G22" i="205"/>
  <c r="G39" i="205"/>
  <c r="AE12" i="205"/>
  <c r="AU16" i="205"/>
  <c r="N16" i="205"/>
  <c r="AL16" i="205"/>
  <c r="U16" i="205"/>
  <c r="X5" i="205"/>
  <c r="AK5" i="205"/>
  <c r="Q5" i="205"/>
  <c r="AX12" i="205"/>
  <c r="AT12" i="205"/>
  <c r="AY16" i="205"/>
  <c r="R16" i="205"/>
  <c r="AW16" i="205"/>
  <c r="K5" i="205"/>
  <c r="U5" i="205"/>
  <c r="AU5" i="205"/>
  <c r="AS12" i="205"/>
  <c r="AO12" i="205"/>
  <c r="AP12" i="205"/>
  <c r="W12" i="205"/>
  <c r="AJ16" i="205"/>
  <c r="AA16" i="205"/>
  <c r="M16" i="205"/>
  <c r="AZ5" i="205"/>
  <c r="I5" i="205"/>
  <c r="Z5" i="205"/>
  <c r="E5" i="205"/>
  <c r="H12" i="205"/>
  <c r="AI12" i="205"/>
  <c r="AZ16" i="205"/>
  <c r="S16" i="205"/>
  <c r="AQ16" i="205"/>
  <c r="Y16" i="205"/>
  <c r="AC5" i="205"/>
  <c r="AP5" i="205"/>
  <c r="W5" i="205"/>
  <c r="G8" i="205"/>
  <c r="G38" i="205"/>
  <c r="G42" i="205"/>
  <c r="G18" i="205"/>
  <c r="G17" i="205"/>
  <c r="D16" i="205"/>
  <c r="AQ62" i="195"/>
  <c r="AO62" i="195"/>
  <c r="AR62" i="195"/>
  <c r="AV62" i="195"/>
  <c r="AU62" i="195"/>
  <c r="AS62" i="195"/>
  <c r="AP62" i="195"/>
  <c r="AT62" i="195"/>
  <c r="G62" i="195"/>
  <c r="H62" i="195"/>
  <c r="BD61" i="205" l="1"/>
  <c r="AY60" i="227" s="1"/>
  <c r="AY47" i="227" s="1"/>
  <c r="BA61" i="205"/>
  <c r="AV60" i="227" s="1"/>
  <c r="AV47" i="227" s="1"/>
  <c r="AV52" i="227" s="1"/>
  <c r="BM61" i="205"/>
  <c r="BH60" i="227" s="1"/>
  <c r="BH47" i="227" s="1"/>
  <c r="U52" i="233"/>
  <c r="S52" i="233"/>
  <c r="AM52" i="229"/>
  <c r="AD52" i="230"/>
  <c r="K52" i="233"/>
  <c r="AO52" i="233"/>
  <c r="C52" i="230"/>
  <c r="AP52" i="230"/>
  <c r="Q52" i="232"/>
  <c r="AD52" i="233"/>
  <c r="AC52" i="233"/>
  <c r="S52" i="229"/>
  <c r="U52" i="229"/>
  <c r="W52" i="230"/>
  <c r="K52" i="230"/>
  <c r="AH52" i="230"/>
  <c r="AR52" i="233"/>
  <c r="D52" i="233"/>
  <c r="M52" i="233"/>
  <c r="P52" i="229"/>
  <c r="AG52" i="232"/>
  <c r="AE52" i="230"/>
  <c r="AJ52" i="232"/>
  <c r="O52" i="232"/>
  <c r="AC52" i="229"/>
  <c r="AN52" i="232"/>
  <c r="AS52" i="232"/>
  <c r="AT52" i="230"/>
  <c r="AK52" i="229"/>
  <c r="L52" i="228"/>
  <c r="T52" i="232"/>
  <c r="H52" i="229"/>
  <c r="AL52" i="232"/>
  <c r="S52" i="230"/>
  <c r="U52" i="232"/>
  <c r="K52" i="232"/>
  <c r="AA52" i="232"/>
  <c r="L52" i="232"/>
  <c r="AL52" i="230"/>
  <c r="F52" i="229"/>
  <c r="AG52" i="233"/>
  <c r="AB52" i="229"/>
  <c r="S52" i="232"/>
  <c r="AF52" i="228"/>
  <c r="E52" i="230"/>
  <c r="P52" i="228"/>
  <c r="L52" i="230"/>
  <c r="F52" i="228"/>
  <c r="Z52" i="228"/>
  <c r="AS52" i="228"/>
  <c r="M52" i="232"/>
  <c r="Z52" i="229"/>
  <c r="AY52" i="233"/>
  <c r="BF52" i="233"/>
  <c r="BE61" i="205"/>
  <c r="AZ60" i="227" s="1"/>
  <c r="AZ47" i="227" s="1"/>
  <c r="BF52" i="232"/>
  <c r="BI52" i="230"/>
  <c r="AE52" i="228"/>
  <c r="AX52" i="228"/>
  <c r="BI52" i="228"/>
  <c r="BJ52" i="233"/>
  <c r="AW52" i="232"/>
  <c r="BH52" i="232"/>
  <c r="AX52" i="229"/>
  <c r="AW52" i="228"/>
  <c r="W52" i="233"/>
  <c r="AH52" i="233"/>
  <c r="V52" i="229"/>
  <c r="R52" i="230"/>
  <c r="AF52" i="230"/>
  <c r="AP52" i="232"/>
  <c r="L52" i="233"/>
  <c r="AS52" i="233"/>
  <c r="V52" i="233"/>
  <c r="C52" i="229"/>
  <c r="M52" i="230"/>
  <c r="AL52" i="233"/>
  <c r="J52" i="233"/>
  <c r="AN52" i="229"/>
  <c r="J52" i="229"/>
  <c r="AS52" i="230"/>
  <c r="Z52" i="230"/>
  <c r="G52" i="232"/>
  <c r="R52" i="233"/>
  <c r="AE52" i="233"/>
  <c r="AT52" i="233"/>
  <c r="W52" i="229"/>
  <c r="AT52" i="232"/>
  <c r="AF52" i="232"/>
  <c r="U52" i="230"/>
  <c r="AF52" i="229"/>
  <c r="AE52" i="229"/>
  <c r="AJ52" i="228"/>
  <c r="AR52" i="232"/>
  <c r="K52" i="228"/>
  <c r="O52" i="229"/>
  <c r="V52" i="232"/>
  <c r="P52" i="232"/>
  <c r="AU52" i="229"/>
  <c r="N52" i="230"/>
  <c r="P52" i="230"/>
  <c r="AQ52" i="229"/>
  <c r="J52" i="230"/>
  <c r="AJ52" i="229"/>
  <c r="I52" i="228"/>
  <c r="X52" i="233"/>
  <c r="AP52" i="228"/>
  <c r="C52" i="232"/>
  <c r="AH52" i="229"/>
  <c r="AI52" i="232"/>
  <c r="AG52" i="230"/>
  <c r="H52" i="232"/>
  <c r="O52" i="230"/>
  <c r="R52" i="228"/>
  <c r="Q52" i="230"/>
  <c r="BA52" i="233"/>
  <c r="BG52" i="233"/>
  <c r="BE52" i="230"/>
  <c r="BG52" i="230"/>
  <c r="BH52" i="233"/>
  <c r="BK61" i="205"/>
  <c r="BF60" i="227" s="1"/>
  <c r="BF47" i="227" s="1"/>
  <c r="BF60" i="229"/>
  <c r="BF47" i="229" s="1"/>
  <c r="BB52" i="228"/>
  <c r="AW52" i="230"/>
  <c r="BC52" i="233"/>
  <c r="Y52" i="232"/>
  <c r="BD52" i="233"/>
  <c r="BK52" i="232"/>
  <c r="AV52" i="230"/>
  <c r="F52" i="233"/>
  <c r="E52" i="233"/>
  <c r="O52" i="233"/>
  <c r="AO52" i="229"/>
  <c r="I52" i="230"/>
  <c r="I52" i="233"/>
  <c r="Z52" i="233"/>
  <c r="AK52" i="233"/>
  <c r="N52" i="229"/>
  <c r="X52" i="230"/>
  <c r="T52" i="230"/>
  <c r="N52" i="233"/>
  <c r="Y52" i="233"/>
  <c r="AP52" i="229"/>
  <c r="G52" i="229"/>
  <c r="AD52" i="232"/>
  <c r="AH52" i="232"/>
  <c r="E52" i="232"/>
  <c r="AI52" i="229"/>
  <c r="AS52" i="229"/>
  <c r="AE52" i="232"/>
  <c r="AB52" i="232"/>
  <c r="AT52" i="229"/>
  <c r="E52" i="229"/>
  <c r="C52" i="228"/>
  <c r="AI52" i="230"/>
  <c r="AQ52" i="232"/>
  <c r="AM52" i="232"/>
  <c r="AO52" i="232"/>
  <c r="C52" i="233"/>
  <c r="AM52" i="228"/>
  <c r="Q52" i="233"/>
  <c r="AM52" i="230"/>
  <c r="AU52" i="232"/>
  <c r="M52" i="229"/>
  <c r="S52" i="228"/>
  <c r="AU52" i="228"/>
  <c r="AT52" i="228"/>
  <c r="T52" i="229"/>
  <c r="V52" i="228"/>
  <c r="AL52" i="229"/>
  <c r="AH52" i="228"/>
  <c r="AB52" i="230"/>
  <c r="AD52" i="229"/>
  <c r="AQ52" i="230"/>
  <c r="P52" i="233"/>
  <c r="AQ52" i="228"/>
  <c r="AR52" i="230"/>
  <c r="BJ52" i="228"/>
  <c r="BB52" i="230"/>
  <c r="BK52" i="230"/>
  <c r="BG52" i="232"/>
  <c r="BD52" i="229"/>
  <c r="BE52" i="229"/>
  <c r="BJ52" i="229"/>
  <c r="BB61" i="205"/>
  <c r="AW60" i="227" s="1"/>
  <c r="AW47" i="227" s="1"/>
  <c r="BH61" i="205"/>
  <c r="BC60" i="227" s="1"/>
  <c r="BC47" i="227" s="1"/>
  <c r="AZ52" i="233"/>
  <c r="X52" i="228"/>
  <c r="AM52" i="233"/>
  <c r="T52" i="233"/>
  <c r="AR52" i="229"/>
  <c r="AP52" i="233"/>
  <c r="AJ52" i="233"/>
  <c r="Q52" i="229"/>
  <c r="N52" i="232"/>
  <c r="J52" i="232"/>
  <c r="AC52" i="230"/>
  <c r="AB52" i="233"/>
  <c r="AU52" i="233"/>
  <c r="X52" i="229"/>
  <c r="AA52" i="230"/>
  <c r="R52" i="232"/>
  <c r="AO52" i="230"/>
  <c r="AI52" i="233"/>
  <c r="L52" i="229"/>
  <c r="AU52" i="230"/>
  <c r="W52" i="232"/>
  <c r="G52" i="233"/>
  <c r="Y52" i="229"/>
  <c r="R52" i="229"/>
  <c r="K52" i="229"/>
  <c r="X52" i="232"/>
  <c r="AK52" i="228"/>
  <c r="AK52" i="232"/>
  <c r="AG52" i="229"/>
  <c r="U52" i="228"/>
  <c r="AJ52" i="230"/>
  <c r="AN52" i="233"/>
  <c r="Y52" i="228"/>
  <c r="Z52" i="232"/>
  <c r="AK52" i="230"/>
  <c r="D52" i="229"/>
  <c r="I52" i="232"/>
  <c r="V52" i="230"/>
  <c r="F52" i="230"/>
  <c r="H52" i="230"/>
  <c r="D52" i="230"/>
  <c r="AQ52" i="233"/>
  <c r="E52" i="228"/>
  <c r="AN52" i="230"/>
  <c r="AG52" i="228"/>
  <c r="M52" i="228"/>
  <c r="AA52" i="233"/>
  <c r="AD52" i="228"/>
  <c r="F52" i="232"/>
  <c r="I52" i="229"/>
  <c r="H52" i="233"/>
  <c r="T52" i="228"/>
  <c r="AA52" i="229"/>
  <c r="Y52" i="230"/>
  <c r="BF52" i="230"/>
  <c r="BI61" i="205"/>
  <c r="BD60" i="227" s="1"/>
  <c r="BD47" i="227" s="1"/>
  <c r="BD60" i="228"/>
  <c r="BD47" i="228" s="1"/>
  <c r="BJ52" i="232"/>
  <c r="AY52" i="227"/>
  <c r="BH52" i="227"/>
  <c r="AC52" i="228"/>
  <c r="BP61" i="205"/>
  <c r="BK60" i="227" s="1"/>
  <c r="BK47" i="227" s="1"/>
  <c r="BK60" i="228"/>
  <c r="BK47" i="228" s="1"/>
  <c r="BJ61" i="205"/>
  <c r="BE60" i="227" s="1"/>
  <c r="BE47" i="227" s="1"/>
  <c r="BE60" i="228"/>
  <c r="BE47" i="228" s="1"/>
  <c r="BL61" i="205"/>
  <c r="BG60" i="227" s="1"/>
  <c r="BG47" i="227" s="1"/>
  <c r="BG60" i="228"/>
  <c r="BG47" i="228" s="1"/>
  <c r="BA52" i="232"/>
  <c r="BE52" i="233"/>
  <c r="BD52" i="230"/>
  <c r="BF61" i="205"/>
  <c r="BA60" i="227" s="1"/>
  <c r="BA47" i="227" s="1"/>
  <c r="BA52" i="230"/>
  <c r="BH52" i="230"/>
  <c r="AZ52" i="230"/>
  <c r="BB52" i="233"/>
  <c r="BG58" i="205"/>
  <c r="BB60" i="90" s="1"/>
  <c r="BB47" i="90" s="1"/>
  <c r="BB52" i="90" s="1"/>
  <c r="BG60" i="205"/>
  <c r="BE58" i="205"/>
  <c r="AZ60" i="90" s="1"/>
  <c r="AZ47" i="90" s="1"/>
  <c r="AZ52" i="90" s="1"/>
  <c r="BE60" i="205"/>
  <c r="BO61" i="205"/>
  <c r="BJ60" i="227" s="1"/>
  <c r="BJ47" i="227" s="1"/>
  <c r="BH58" i="205"/>
  <c r="BC60" i="90" s="1"/>
  <c r="BC47" i="90" s="1"/>
  <c r="BC52" i="90" s="1"/>
  <c r="BH60" i="205"/>
  <c r="BO58" i="205"/>
  <c r="BJ60" i="90" s="1"/>
  <c r="BJ47" i="90" s="1"/>
  <c r="BJ52" i="90" s="1"/>
  <c r="BO60" i="205"/>
  <c r="BL60" i="205"/>
  <c r="BL58" i="205"/>
  <c r="BG60" i="90" s="1"/>
  <c r="BG47" i="90" s="1"/>
  <c r="BG52" i="90" s="1"/>
  <c r="BD60" i="205"/>
  <c r="BD58" i="205"/>
  <c r="AY60" i="90" s="1"/>
  <c r="AY47" i="90" s="1"/>
  <c r="AY52" i="90" s="1"/>
  <c r="BN58" i="205"/>
  <c r="BI60" i="90" s="1"/>
  <c r="BI47" i="90" s="1"/>
  <c r="BI52" i="90" s="1"/>
  <c r="BN60" i="205"/>
  <c r="BC60" i="205"/>
  <c r="BC58" i="205"/>
  <c r="AX60" i="90" s="1"/>
  <c r="AX47" i="90" s="1"/>
  <c r="AX52" i="90" s="1"/>
  <c r="BB58" i="205"/>
  <c r="AW60" i="90" s="1"/>
  <c r="AW47" i="90" s="1"/>
  <c r="AW52" i="90" s="1"/>
  <c r="BB60" i="205"/>
  <c r="BI60" i="205"/>
  <c r="BI58" i="205"/>
  <c r="BD60" i="90" s="1"/>
  <c r="BD47" i="90" s="1"/>
  <c r="BD52" i="90" s="1"/>
  <c r="BP58" i="205"/>
  <c r="BK60" i="90" s="1"/>
  <c r="BK47" i="90" s="1"/>
  <c r="BK52" i="90" s="1"/>
  <c r="BP60" i="205"/>
  <c r="BK58" i="205"/>
  <c r="BF60" i="90" s="1"/>
  <c r="BF47" i="90" s="1"/>
  <c r="BF52" i="90" s="1"/>
  <c r="BK60" i="205"/>
  <c r="BM58" i="205"/>
  <c r="BH60" i="90" s="1"/>
  <c r="BH47" i="90" s="1"/>
  <c r="BH52" i="90" s="1"/>
  <c r="BM60" i="205"/>
  <c r="BA58" i="205"/>
  <c r="AV60" i="90" s="1"/>
  <c r="AV47" i="90" s="1"/>
  <c r="AV52" i="90" s="1"/>
  <c r="BA60" i="205"/>
  <c r="BJ60" i="205"/>
  <c r="BJ58" i="205"/>
  <c r="BE60" i="90" s="1"/>
  <c r="BE47" i="90" s="1"/>
  <c r="BE52" i="90" s="1"/>
  <c r="BG61" i="205"/>
  <c r="BB60" i="227" s="1"/>
  <c r="BB47" i="227" s="1"/>
  <c r="BF60" i="205"/>
  <c r="BF58" i="205"/>
  <c r="BA60" i="90" s="1"/>
  <c r="BA47" i="90" s="1"/>
  <c r="BA52" i="90" s="1"/>
  <c r="BC61" i="205"/>
  <c r="AX60" i="227" s="1"/>
  <c r="AX47" i="227" s="1"/>
  <c r="BN61" i="205"/>
  <c r="BI60" i="227" s="1"/>
  <c r="BI47" i="227" s="1"/>
  <c r="O12" i="4"/>
  <c r="O16" i="4"/>
  <c r="AM60" i="205"/>
  <c r="AF60" i="205"/>
  <c r="O60" i="205"/>
  <c r="N19" i="4"/>
  <c r="O19" i="4" s="1"/>
  <c r="O20" i="4"/>
  <c r="O50" i="4"/>
  <c r="N49" i="4"/>
  <c r="O42" i="4"/>
  <c r="N41" i="4"/>
  <c r="AS61" i="205"/>
  <c r="AN60" i="227" s="1"/>
  <c r="AN47" i="227" s="1"/>
  <c r="AV60" i="205"/>
  <c r="AD60" i="205"/>
  <c r="AC60" i="205"/>
  <c r="AU60" i="205"/>
  <c r="H60" i="205"/>
  <c r="AS60" i="205"/>
  <c r="P60" i="205"/>
  <c r="AW61" i="205"/>
  <c r="AR60" i="227" s="1"/>
  <c r="AR47" i="227" s="1"/>
  <c r="AY61" i="205"/>
  <c r="AT60" i="227" s="1"/>
  <c r="AT47" i="227" s="1"/>
  <c r="X61" i="205"/>
  <c r="S60" i="227" s="1"/>
  <c r="S47" i="227" s="1"/>
  <c r="U61" i="205"/>
  <c r="P60" i="227" s="1"/>
  <c r="P47" i="227" s="1"/>
  <c r="V61" i="205"/>
  <c r="Q60" i="227" s="1"/>
  <c r="Q47" i="227" s="1"/>
  <c r="AA61" i="205"/>
  <c r="V60" i="227" s="1"/>
  <c r="V47" i="227" s="1"/>
  <c r="R61" i="205"/>
  <c r="M60" i="227" s="1"/>
  <c r="M47" i="227" s="1"/>
  <c r="AC61" i="205"/>
  <c r="X60" i="227" s="1"/>
  <c r="X47" i="227" s="1"/>
  <c r="AT61" i="205"/>
  <c r="AO60" i="227" s="1"/>
  <c r="AO47" i="227" s="1"/>
  <c r="K61" i="205"/>
  <c r="F60" i="227" s="1"/>
  <c r="F47" i="227" s="1"/>
  <c r="AF61" i="205"/>
  <c r="AA60" i="227" s="1"/>
  <c r="AA47" i="227" s="1"/>
  <c r="E61" i="205"/>
  <c r="J61" i="205"/>
  <c r="E60" i="227" s="1"/>
  <c r="E47" i="227" s="1"/>
  <c r="AB61" i="205"/>
  <c r="W60" i="227" s="1"/>
  <c r="W47" i="227" s="1"/>
  <c r="AJ61" i="205"/>
  <c r="AE60" i="227" s="1"/>
  <c r="AE47" i="227" s="1"/>
  <c r="AI61" i="205"/>
  <c r="AD60" i="227" s="1"/>
  <c r="AD47" i="227" s="1"/>
  <c r="S61" i="205"/>
  <c r="N60" i="227" s="1"/>
  <c r="N47" i="227" s="1"/>
  <c r="M61" i="205"/>
  <c r="H60" i="227" s="1"/>
  <c r="H47" i="227" s="1"/>
  <c r="AU61" i="205"/>
  <c r="AP60" i="227" s="1"/>
  <c r="AP47" i="227" s="1"/>
  <c r="AG61" i="205"/>
  <c r="AB60" i="227" s="1"/>
  <c r="AB47" i="227" s="1"/>
  <c r="AN61" i="205"/>
  <c r="AI60" i="227" s="1"/>
  <c r="AI47" i="227" s="1"/>
  <c r="AX61" i="205"/>
  <c r="AS60" i="227" s="1"/>
  <c r="AS47" i="227" s="1"/>
  <c r="W61" i="205"/>
  <c r="R60" i="227" s="1"/>
  <c r="R47" i="227" s="1"/>
  <c r="AL61" i="205"/>
  <c r="AG60" i="227" s="1"/>
  <c r="AG47" i="227" s="1"/>
  <c r="T61" i="205"/>
  <c r="O60" i="227" s="1"/>
  <c r="O47" i="227" s="1"/>
  <c r="AV61" i="205"/>
  <c r="AQ60" i="227" s="1"/>
  <c r="AQ47" i="227" s="1"/>
  <c r="AM61" i="205"/>
  <c r="AH60" i="227" s="1"/>
  <c r="AH47" i="227" s="1"/>
  <c r="AE61" i="205"/>
  <c r="Z60" i="227" s="1"/>
  <c r="Z47" i="227" s="1"/>
  <c r="L61" i="205"/>
  <c r="G60" i="227" s="1"/>
  <c r="G47" i="227" s="1"/>
  <c r="AQ61" i="205"/>
  <c r="AL60" i="227" s="1"/>
  <c r="AL47" i="227" s="1"/>
  <c r="F61" i="205"/>
  <c r="AZ61" i="205"/>
  <c r="AU60" i="227" s="1"/>
  <c r="AU47" i="227" s="1"/>
  <c r="N61" i="205"/>
  <c r="I60" i="227" s="1"/>
  <c r="I47" i="227" s="1"/>
  <c r="O61" i="205"/>
  <c r="J60" i="227" s="1"/>
  <c r="J47" i="227" s="1"/>
  <c r="Y61" i="205"/>
  <c r="T60" i="227" s="1"/>
  <c r="T47" i="227" s="1"/>
  <c r="AK61" i="205"/>
  <c r="AF60" i="227" s="1"/>
  <c r="AF47" i="227" s="1"/>
  <c r="AH61" i="205"/>
  <c r="AC60" i="227" s="1"/>
  <c r="AC47" i="227" s="1"/>
  <c r="AP60" i="205"/>
  <c r="AZ60" i="205"/>
  <c r="X58" i="205"/>
  <c r="X60" i="205"/>
  <c r="AH60" i="205"/>
  <c r="N60" i="205"/>
  <c r="AB60" i="205"/>
  <c r="V60" i="205"/>
  <c r="J60" i="205"/>
  <c r="R60" i="205"/>
  <c r="AP61" i="205"/>
  <c r="AK60" i="227" s="1"/>
  <c r="AK47" i="227" s="1"/>
  <c r="AR61" i="205"/>
  <c r="AM60" i="227" s="1"/>
  <c r="AM47" i="227" s="1"/>
  <c r="E58" i="205"/>
  <c r="E62" i="205" s="1"/>
  <c r="E60" i="205"/>
  <c r="AG58" i="205"/>
  <c r="AG60" i="205"/>
  <c r="S58" i="205"/>
  <c r="S60" i="205"/>
  <c r="T58" i="205"/>
  <c r="T60" i="205"/>
  <c r="AN58" i="205"/>
  <c r="AN60" i="205"/>
  <c r="M60" i="205"/>
  <c r="H61" i="205"/>
  <c r="C60" i="227" s="1"/>
  <c r="C47" i="227" s="1"/>
  <c r="Z61" i="205"/>
  <c r="U60" i="227" s="1"/>
  <c r="U47" i="227" s="1"/>
  <c r="Z58" i="205"/>
  <c r="Z60" i="205"/>
  <c r="U60" i="205"/>
  <c r="Q58" i="205"/>
  <c r="Q60" i="205"/>
  <c r="F58" i="205"/>
  <c r="F62" i="205" s="1"/>
  <c r="F60" i="205"/>
  <c r="AA58" i="205"/>
  <c r="AA60" i="205"/>
  <c r="AR60" i="205"/>
  <c r="G19" i="205"/>
  <c r="D61" i="205"/>
  <c r="Y60" i="205"/>
  <c r="AQ60" i="205"/>
  <c r="AL58" i="205"/>
  <c r="AL60" i="205"/>
  <c r="AW58" i="205"/>
  <c r="AR60" i="90" s="1"/>
  <c r="AR47" i="90" s="1"/>
  <c r="AR52" i="90" s="1"/>
  <c r="AW60" i="205"/>
  <c r="AO61" i="205"/>
  <c r="AJ60" i="227" s="1"/>
  <c r="AJ47" i="227" s="1"/>
  <c r="Q61" i="205"/>
  <c r="L60" i="227" s="1"/>
  <c r="L47" i="227" s="1"/>
  <c r="D60" i="205"/>
  <c r="W58" i="205"/>
  <c r="W60" i="205"/>
  <c r="K58" i="205"/>
  <c r="K60" i="205"/>
  <c r="AK58" i="205"/>
  <c r="AK60" i="205"/>
  <c r="AX60" i="205"/>
  <c r="AJ60" i="205"/>
  <c r="AI58" i="205"/>
  <c r="AI60" i="205"/>
  <c r="L58" i="205"/>
  <c r="L60" i="205"/>
  <c r="AY60" i="205"/>
  <c r="AT58" i="205"/>
  <c r="AO60" i="90" s="1"/>
  <c r="AO47" i="90" s="1"/>
  <c r="AO52" i="90" s="1"/>
  <c r="AT60" i="205"/>
  <c r="AE60" i="205"/>
  <c r="AO60" i="205"/>
  <c r="P61" i="205"/>
  <c r="K60" i="227" s="1"/>
  <c r="K47" i="227" s="1"/>
  <c r="AD61" i="205"/>
  <c r="Y60" i="227" s="1"/>
  <c r="Y47" i="227" s="1"/>
  <c r="I61" i="205"/>
  <c r="D60" i="227" s="1"/>
  <c r="D47" i="227" s="1"/>
  <c r="I58" i="205"/>
  <c r="I60" i="205"/>
  <c r="U58" i="205"/>
  <c r="AR58" i="205"/>
  <c r="AM60" i="90" s="1"/>
  <c r="Y58" i="205"/>
  <c r="AQ58" i="205"/>
  <c r="AL60" i="90" s="1"/>
  <c r="D58" i="205"/>
  <c r="D62" i="205" s="1"/>
  <c r="AX58" i="205"/>
  <c r="AS60" i="90" s="1"/>
  <c r="AS47" i="90" s="1"/>
  <c r="AS52" i="90" s="1"/>
  <c r="AV58" i="205"/>
  <c r="AQ60" i="90" s="1"/>
  <c r="AQ47" i="90" s="1"/>
  <c r="AQ52" i="90" s="1"/>
  <c r="AJ58" i="205"/>
  <c r="O58" i="205"/>
  <c r="AY58" i="205"/>
  <c r="AT60" i="90" s="1"/>
  <c r="AT47" i="90" s="1"/>
  <c r="AT52" i="90" s="1"/>
  <c r="AD58" i="205"/>
  <c r="AE58" i="205"/>
  <c r="AO58" i="205"/>
  <c r="AP58" i="205"/>
  <c r="AK60" i="90" s="1"/>
  <c r="AZ58" i="205"/>
  <c r="AU60" i="90" s="1"/>
  <c r="AU47" i="90" s="1"/>
  <c r="AU52" i="90" s="1"/>
  <c r="AH58" i="205"/>
  <c r="N58" i="205"/>
  <c r="AF58" i="205"/>
  <c r="AB58" i="205"/>
  <c r="V58" i="205"/>
  <c r="J58" i="205"/>
  <c r="R58" i="205"/>
  <c r="AC58" i="205"/>
  <c r="AU58" i="205"/>
  <c r="AP60" i="90" s="1"/>
  <c r="AP47" i="90" s="1"/>
  <c r="AP52" i="90" s="1"/>
  <c r="AM58" i="205"/>
  <c r="H58" i="205"/>
  <c r="C60" i="90" s="1"/>
  <c r="C47" i="90" s="1"/>
  <c r="AS58" i="205"/>
  <c r="AN60" i="90" s="1"/>
  <c r="P58" i="205"/>
  <c r="M58" i="205"/>
  <c r="G41" i="205"/>
  <c r="G37" i="205"/>
  <c r="G23" i="205"/>
  <c r="G31" i="205"/>
  <c r="G49" i="205"/>
  <c r="G53" i="205"/>
  <c r="G45" i="205"/>
  <c r="G5" i="205"/>
  <c r="G27" i="205"/>
  <c r="G12" i="205"/>
  <c r="G16" i="205"/>
  <c r="T52" i="227" l="1"/>
  <c r="AP52" i="227"/>
  <c r="Y52" i="227"/>
  <c r="L52" i="227"/>
  <c r="U52" i="227"/>
  <c r="J52" i="227"/>
  <c r="AL52" i="227"/>
  <c r="AQ52" i="227"/>
  <c r="AS52" i="227"/>
  <c r="H52" i="227"/>
  <c r="W52" i="227"/>
  <c r="F52" i="227"/>
  <c r="V52" i="227"/>
  <c r="AT52" i="227"/>
  <c r="BJ52" i="227"/>
  <c r="BG52" i="228"/>
  <c r="BK52" i="228"/>
  <c r="BF52" i="229"/>
  <c r="C52" i="227"/>
  <c r="AM52" i="227"/>
  <c r="AC52" i="227"/>
  <c r="I52" i="227"/>
  <c r="G52" i="227"/>
  <c r="O52" i="227"/>
  <c r="AI52" i="227"/>
  <c r="N52" i="227"/>
  <c r="E52" i="227"/>
  <c r="AO52" i="227"/>
  <c r="Q52" i="227"/>
  <c r="AR52" i="227"/>
  <c r="AN52" i="227"/>
  <c r="BI52" i="227"/>
  <c r="BB52" i="227"/>
  <c r="BA52" i="227"/>
  <c r="BG52" i="227"/>
  <c r="BK52" i="227"/>
  <c r="BF52" i="227"/>
  <c r="AZ52" i="227"/>
  <c r="AJ52" i="227"/>
  <c r="AK52" i="227"/>
  <c r="AF52" i="227"/>
  <c r="AU52" i="227"/>
  <c r="Z52" i="227"/>
  <c r="AG52" i="227"/>
  <c r="AB52" i="227"/>
  <c r="AD52" i="227"/>
  <c r="X52" i="227"/>
  <c r="P52" i="227"/>
  <c r="AX52" i="227"/>
  <c r="BE52" i="228"/>
  <c r="BD52" i="228"/>
  <c r="BC52" i="227"/>
  <c r="K52" i="227"/>
  <c r="D52" i="227"/>
  <c r="AH52" i="227"/>
  <c r="R52" i="227"/>
  <c r="AE52" i="227"/>
  <c r="AA52" i="227"/>
  <c r="M52" i="227"/>
  <c r="S52" i="227"/>
  <c r="BE52" i="227"/>
  <c r="BD52" i="227"/>
  <c r="AW52" i="227"/>
  <c r="O49" i="4"/>
  <c r="E60" i="90"/>
  <c r="E47" i="90" s="1"/>
  <c r="I60" i="90"/>
  <c r="I47" i="90" s="1"/>
  <c r="AJ60" i="90"/>
  <c r="AJ47" i="90" s="1"/>
  <c r="J60" i="90"/>
  <c r="J47" i="90" s="1"/>
  <c r="AM47" i="90"/>
  <c r="AD60" i="90"/>
  <c r="AD47" i="90" s="1"/>
  <c r="AF60" i="90"/>
  <c r="AF47" i="90" s="1"/>
  <c r="R60" i="90"/>
  <c r="R47" i="90" s="1"/>
  <c r="U60" i="90"/>
  <c r="U47" i="90" s="1"/>
  <c r="S60" i="90"/>
  <c r="S47" i="90" s="1"/>
  <c r="AN47" i="90"/>
  <c r="X60" i="90"/>
  <c r="X47" i="90" s="1"/>
  <c r="Q60" i="90"/>
  <c r="Q47" i="90" s="1"/>
  <c r="AC60" i="90"/>
  <c r="AC47" i="90" s="1"/>
  <c r="Z60" i="90"/>
  <c r="Z47" i="90" s="1"/>
  <c r="AE60" i="90"/>
  <c r="AE47" i="90" s="1"/>
  <c r="P60" i="90"/>
  <c r="P47" i="90" s="1"/>
  <c r="V60" i="90"/>
  <c r="V47" i="90" s="1"/>
  <c r="L60" i="90"/>
  <c r="L47" i="90" s="1"/>
  <c r="AI60" i="90"/>
  <c r="AI47" i="90" s="1"/>
  <c r="O60" i="90"/>
  <c r="O47" i="90" s="1"/>
  <c r="AB60" i="90"/>
  <c r="AB47" i="90" s="1"/>
  <c r="M60" i="90"/>
  <c r="M47" i="90" s="1"/>
  <c r="W60" i="90"/>
  <c r="W47" i="90" s="1"/>
  <c r="Y60" i="90"/>
  <c r="Y47" i="90" s="1"/>
  <c r="AL47" i="90"/>
  <c r="G60" i="90"/>
  <c r="G47" i="90" s="1"/>
  <c r="F60" i="90"/>
  <c r="F47" i="90" s="1"/>
  <c r="N58" i="4"/>
  <c r="O58" i="4" s="1"/>
  <c r="O41" i="4"/>
  <c r="K60" i="90"/>
  <c r="K47" i="90" s="1"/>
  <c r="H60" i="90"/>
  <c r="H47" i="90" s="1"/>
  <c r="AH60" i="90"/>
  <c r="AH47" i="90" s="1"/>
  <c r="AA60" i="90"/>
  <c r="AA47" i="90" s="1"/>
  <c r="AK47" i="90"/>
  <c r="T60" i="90"/>
  <c r="T47" i="90" s="1"/>
  <c r="D60" i="90"/>
  <c r="D47" i="90" s="1"/>
  <c r="AG60" i="90"/>
  <c r="AG47" i="90" s="1"/>
  <c r="N60" i="90"/>
  <c r="N47" i="90" s="1"/>
  <c r="G58" i="205"/>
  <c r="AN52" i="90" l="1"/>
  <c r="C52" i="90" l="1"/>
  <c r="S4" i="199" l="1"/>
  <c r="D59" i="90"/>
  <c r="E59" i="90"/>
  <c r="F59" i="90"/>
  <c r="G59" i="90"/>
  <c r="H59" i="90"/>
  <c r="I59" i="90"/>
  <c r="J59" i="90"/>
  <c r="K59" i="90"/>
  <c r="L59" i="90"/>
  <c r="M59" i="90"/>
  <c r="AG59" i="90" l="1"/>
  <c r="AG92" i="90" s="1"/>
  <c r="AC59" i="90"/>
  <c r="AC92" i="90" s="1"/>
  <c r="Y59" i="90"/>
  <c r="Y92" i="90" s="1"/>
  <c r="U59" i="90"/>
  <c r="U92" i="90" s="1"/>
  <c r="Q59" i="90"/>
  <c r="Q92" i="90" s="1"/>
  <c r="M92" i="90"/>
  <c r="I92" i="90"/>
  <c r="AJ59" i="90"/>
  <c r="AJ92" i="90" s="1"/>
  <c r="AF59" i="90"/>
  <c r="AF92" i="90" s="1"/>
  <c r="AB59" i="90"/>
  <c r="AB92" i="90" s="1"/>
  <c r="X59" i="90"/>
  <c r="X92" i="90" s="1"/>
  <c r="T59" i="90"/>
  <c r="T92" i="90" s="1"/>
  <c r="P59" i="90"/>
  <c r="P92" i="90" s="1"/>
  <c r="L92" i="90"/>
  <c r="H92" i="90"/>
  <c r="AI59" i="90"/>
  <c r="AI92" i="90" s="1"/>
  <c r="AE59" i="90"/>
  <c r="AE92" i="90" s="1"/>
  <c r="AA59" i="90"/>
  <c r="AA92" i="90" s="1"/>
  <c r="W59" i="90"/>
  <c r="W92" i="90" s="1"/>
  <c r="S59" i="90"/>
  <c r="S92" i="90" s="1"/>
  <c r="O59" i="90"/>
  <c r="O92" i="90" s="1"/>
  <c r="K92" i="90"/>
  <c r="G92" i="90"/>
  <c r="AH59" i="90"/>
  <c r="AH92" i="90" s="1"/>
  <c r="AD59" i="90"/>
  <c r="AD92" i="90" s="1"/>
  <c r="Z59" i="90"/>
  <c r="Z92" i="90" s="1"/>
  <c r="V59" i="90"/>
  <c r="V92" i="90" s="1"/>
  <c r="R59" i="90"/>
  <c r="R92" i="90" s="1"/>
  <c r="N59" i="90"/>
  <c r="N92" i="90" s="1"/>
  <c r="J92" i="90"/>
  <c r="E92" i="90"/>
  <c r="D92" i="90"/>
  <c r="F92" i="90"/>
  <c r="R1" i="4" l="1"/>
  <c r="H2" i="233" l="1"/>
  <c r="H2" i="232"/>
  <c r="H2" i="230"/>
  <c r="H2" i="229"/>
  <c r="H2" i="228"/>
  <c r="H2" i="227"/>
  <c r="J48" i="4"/>
  <c r="L48" i="4" s="1"/>
  <c r="J51" i="4"/>
  <c r="L51" i="4" s="1"/>
  <c r="S51" i="4" s="1"/>
  <c r="J50" i="4"/>
  <c r="L50" i="4" s="1"/>
  <c r="S50" i="4" s="1"/>
  <c r="J52" i="4"/>
  <c r="L52" i="4" s="1"/>
  <c r="J39" i="4"/>
  <c r="L39" i="4" s="1"/>
  <c r="J44" i="4"/>
  <c r="L44" i="4" s="1"/>
  <c r="J55" i="4"/>
  <c r="L55" i="4" s="1"/>
  <c r="J40" i="4"/>
  <c r="L40" i="4" s="1"/>
  <c r="J46" i="4"/>
  <c r="L46" i="4" s="1"/>
  <c r="J42" i="4"/>
  <c r="L42" i="4" s="1"/>
  <c r="J47" i="4"/>
  <c r="L47" i="4" s="1"/>
  <c r="J38" i="4"/>
  <c r="L38" i="4" s="1"/>
  <c r="J43" i="4"/>
  <c r="L43" i="4" s="1"/>
  <c r="J54" i="4"/>
  <c r="L54" i="4" s="1"/>
  <c r="J56" i="4"/>
  <c r="L56" i="4" s="1"/>
  <c r="J11" i="4"/>
  <c r="L11" i="4" s="1"/>
  <c r="J22" i="4"/>
  <c r="L22" i="4" s="1"/>
  <c r="J36" i="4"/>
  <c r="L36" i="4" s="1"/>
  <c r="J10" i="4"/>
  <c r="L10" i="4" s="1"/>
  <c r="J7" i="4"/>
  <c r="J29" i="4"/>
  <c r="L29" i="4" s="1"/>
  <c r="J26" i="4"/>
  <c r="L26" i="4" s="1"/>
  <c r="J18" i="4"/>
  <c r="L18" i="4" s="1"/>
  <c r="J9" i="4"/>
  <c r="L9" i="4" s="1"/>
  <c r="J6" i="4"/>
  <c r="J33" i="4"/>
  <c r="L33" i="4" s="1"/>
  <c r="J20" i="4"/>
  <c r="L20" i="4" s="1"/>
  <c r="J24" i="4"/>
  <c r="L24" i="4" s="1"/>
  <c r="J28" i="4"/>
  <c r="L28" i="4" s="1"/>
  <c r="J14" i="4"/>
  <c r="L14" i="4" s="1"/>
  <c r="J21" i="4"/>
  <c r="L21" i="4" s="1"/>
  <c r="J35" i="4"/>
  <c r="L35" i="4" s="1"/>
  <c r="J15" i="4"/>
  <c r="L15" i="4" s="1"/>
  <c r="J8" i="4"/>
  <c r="L8" i="4" s="1"/>
  <c r="J32" i="4"/>
  <c r="L32" i="4" s="1"/>
  <c r="J30" i="4"/>
  <c r="L30" i="4" s="1"/>
  <c r="J25" i="4"/>
  <c r="L25" i="4" s="1"/>
  <c r="J13" i="4"/>
  <c r="L13" i="4" s="1"/>
  <c r="J34" i="4"/>
  <c r="L34" i="4" s="1"/>
  <c r="J17" i="4"/>
  <c r="L17" i="4" s="1"/>
  <c r="N49" i="229" l="1"/>
  <c r="N54" i="229" s="1"/>
  <c r="J49" i="229"/>
  <c r="J54" i="229" s="1"/>
  <c r="Y48" i="229"/>
  <c r="AV48" i="229"/>
  <c r="C49" i="229"/>
  <c r="C54" i="229" s="1"/>
  <c r="AE48" i="229"/>
  <c r="AU48" i="229"/>
  <c r="BK48" i="229"/>
  <c r="P49" i="229"/>
  <c r="P54" i="229" s="1"/>
  <c r="AF48" i="229"/>
  <c r="BD48" i="229"/>
  <c r="Q49" i="229"/>
  <c r="Q54" i="229" s="1"/>
  <c r="AH48" i="229"/>
  <c r="AX48" i="229"/>
  <c r="BI48" i="229"/>
  <c r="AK48" i="229"/>
  <c r="O49" i="229"/>
  <c r="O54" i="229" s="1"/>
  <c r="AA48" i="229"/>
  <c r="AQ48" i="229"/>
  <c r="BG48" i="229"/>
  <c r="L49" i="229"/>
  <c r="L54" i="229" s="1"/>
  <c r="AB48" i="229"/>
  <c r="AZ48" i="229"/>
  <c r="I49" i="229"/>
  <c r="I54" i="229" s="1"/>
  <c r="AD48" i="229"/>
  <c r="AT48" i="229"/>
  <c r="BJ48" i="229"/>
  <c r="AO48" i="229"/>
  <c r="U48" i="229"/>
  <c r="M49" i="229"/>
  <c r="M54" i="229" s="1"/>
  <c r="F49" i="229"/>
  <c r="F54" i="229" s="1"/>
  <c r="AW48" i="229"/>
  <c r="K49" i="229"/>
  <c r="K54" i="229" s="1"/>
  <c r="W48" i="229"/>
  <c r="AM48" i="229"/>
  <c r="BC48" i="229"/>
  <c r="H49" i="229"/>
  <c r="H54" i="229" s="1"/>
  <c r="X48" i="229"/>
  <c r="AR48" i="229"/>
  <c r="AJ48" i="229"/>
  <c r="Z48" i="229"/>
  <c r="AP48" i="229"/>
  <c r="BF48" i="229"/>
  <c r="R49" i="229"/>
  <c r="R54" i="229" s="1"/>
  <c r="BA48" i="229"/>
  <c r="E49" i="229"/>
  <c r="E54" i="229" s="1"/>
  <c r="AC48" i="229"/>
  <c r="BE48" i="229"/>
  <c r="C48" i="229"/>
  <c r="G49" i="229"/>
  <c r="G54" i="229" s="1"/>
  <c r="AI48" i="229"/>
  <c r="AY48" i="229"/>
  <c r="D49" i="229"/>
  <c r="D54" i="229" s="1"/>
  <c r="T48" i="229"/>
  <c r="AN48" i="229"/>
  <c r="BH48" i="229"/>
  <c r="V48" i="229"/>
  <c r="AL48" i="229"/>
  <c r="BB48" i="229"/>
  <c r="AG48" i="229"/>
  <c r="AS48" i="229"/>
  <c r="D48" i="229"/>
  <c r="N49" i="230"/>
  <c r="N54" i="230" s="1"/>
  <c r="F49" i="230"/>
  <c r="F54" i="230" s="1"/>
  <c r="J49" i="230"/>
  <c r="J54" i="230" s="1"/>
  <c r="BA48" i="230"/>
  <c r="Q49" i="230"/>
  <c r="Q54" i="230" s="1"/>
  <c r="AK48" i="230"/>
  <c r="K49" i="230"/>
  <c r="K54" i="230" s="1"/>
  <c r="W48" i="230"/>
  <c r="AQ48" i="230"/>
  <c r="BG48" i="230"/>
  <c r="D49" i="230"/>
  <c r="D54" i="230" s="1"/>
  <c r="H49" i="230"/>
  <c r="H54" i="230" s="1"/>
  <c r="X48" i="230"/>
  <c r="AN48" i="230"/>
  <c r="BD48" i="230"/>
  <c r="E49" i="230"/>
  <c r="E54" i="230" s="1"/>
  <c r="AO48" i="230"/>
  <c r="AI48" i="230"/>
  <c r="AH48" i="230"/>
  <c r="AX48" i="230"/>
  <c r="BI48" i="230"/>
  <c r="BE48" i="230"/>
  <c r="M49" i="230"/>
  <c r="M54" i="230" s="1"/>
  <c r="AG48" i="230"/>
  <c r="C48" i="230"/>
  <c r="D48" i="230" s="1"/>
  <c r="E48" i="230" s="1"/>
  <c r="F48" i="230" s="1"/>
  <c r="G49" i="230"/>
  <c r="G54" i="230" s="1"/>
  <c r="AM48" i="230"/>
  <c r="BC48" i="230"/>
  <c r="T48" i="230"/>
  <c r="AJ48" i="230"/>
  <c r="AZ48" i="230"/>
  <c r="AD48" i="230"/>
  <c r="AT48" i="230"/>
  <c r="BJ48" i="230"/>
  <c r="I49" i="230"/>
  <c r="I54" i="230" s="1"/>
  <c r="AC48" i="230"/>
  <c r="AW48" i="230"/>
  <c r="C49" i="230"/>
  <c r="C54" i="230" s="1"/>
  <c r="AE48" i="230"/>
  <c r="AY48" i="230"/>
  <c r="P49" i="230"/>
  <c r="P54" i="230" s="1"/>
  <c r="AF48" i="230"/>
  <c r="AV48" i="230"/>
  <c r="Z48" i="230"/>
  <c r="AP48" i="230"/>
  <c r="BF48" i="230"/>
  <c r="U48" i="230"/>
  <c r="AS48" i="230"/>
  <c r="O49" i="230"/>
  <c r="O54" i="230" s="1"/>
  <c r="AA48" i="230"/>
  <c r="AU48" i="230"/>
  <c r="BK48" i="230"/>
  <c r="L49" i="230"/>
  <c r="L54" i="230" s="1"/>
  <c r="AB48" i="230"/>
  <c r="AR48" i="230"/>
  <c r="BH48" i="230"/>
  <c r="Y48" i="230"/>
  <c r="V48" i="230"/>
  <c r="AL48" i="230"/>
  <c r="BB48" i="230"/>
  <c r="R49" i="230"/>
  <c r="R54" i="230" s="1"/>
  <c r="BE48" i="227"/>
  <c r="BI48" i="227"/>
  <c r="BF48" i="227"/>
  <c r="BC48" i="227"/>
  <c r="AY48" i="227"/>
  <c r="BB48" i="227"/>
  <c r="BG48" i="227"/>
  <c r="AW48" i="227"/>
  <c r="BK48" i="227"/>
  <c r="BJ48" i="227"/>
  <c r="AV48" i="227"/>
  <c r="BD48" i="227"/>
  <c r="BH48" i="227"/>
  <c r="AZ48" i="227"/>
  <c r="BA48" i="227"/>
  <c r="AX48" i="227"/>
  <c r="C49" i="227"/>
  <c r="C54" i="227" s="1"/>
  <c r="C48" i="227"/>
  <c r="I49" i="227"/>
  <c r="I54" i="227" s="1"/>
  <c r="E49" i="227"/>
  <c r="E54" i="227" s="1"/>
  <c r="AQ48" i="227"/>
  <c r="V48" i="227"/>
  <c r="G49" i="227"/>
  <c r="G54" i="227" s="1"/>
  <c r="W48" i="227"/>
  <c r="M49" i="227"/>
  <c r="M54" i="227" s="1"/>
  <c r="L49" i="227"/>
  <c r="L54" i="227" s="1"/>
  <c r="R49" i="227"/>
  <c r="R54" i="227" s="1"/>
  <c r="K49" i="227"/>
  <c r="K54" i="227" s="1"/>
  <c r="Y48" i="227"/>
  <c r="AF48" i="227"/>
  <c r="AP48" i="227"/>
  <c r="N49" i="227"/>
  <c r="N54" i="227" s="1"/>
  <c r="AD48" i="227"/>
  <c r="AE48" i="227"/>
  <c r="AC48" i="227"/>
  <c r="J49" i="227"/>
  <c r="J54" i="227" s="1"/>
  <c r="AN48" i="227"/>
  <c r="AI48" i="227"/>
  <c r="AS48" i="227"/>
  <c r="AB48" i="227"/>
  <c r="F49" i="227"/>
  <c r="F54" i="227" s="1"/>
  <c r="AL48" i="227"/>
  <c r="H49" i="227"/>
  <c r="H54" i="227" s="1"/>
  <c r="U48" i="227"/>
  <c r="AK48" i="227"/>
  <c r="AJ48" i="227"/>
  <c r="AR48" i="227"/>
  <c r="AH48" i="227"/>
  <c r="P49" i="227"/>
  <c r="P54" i="227" s="1"/>
  <c r="AU48" i="227"/>
  <c r="Q49" i="227"/>
  <c r="Q54" i="227" s="1"/>
  <c r="AG48" i="227"/>
  <c r="D49" i="227"/>
  <c r="D54" i="227" s="1"/>
  <c r="AO48" i="227"/>
  <c r="X48" i="227"/>
  <c r="O49" i="227"/>
  <c r="O54" i="227" s="1"/>
  <c r="AM48" i="227"/>
  <c r="T48" i="227"/>
  <c r="Z48" i="227"/>
  <c r="AT48" i="227"/>
  <c r="AA48" i="227"/>
  <c r="AU48" i="232"/>
  <c r="L49" i="232"/>
  <c r="L54" i="232" s="1"/>
  <c r="G49" i="232"/>
  <c r="G54" i="232" s="1"/>
  <c r="AD48" i="232"/>
  <c r="BE48" i="232"/>
  <c r="BB48" i="232"/>
  <c r="AI48" i="232"/>
  <c r="BJ48" i="232"/>
  <c r="BF48" i="232"/>
  <c r="C48" i="232"/>
  <c r="D48" i="232" s="1"/>
  <c r="E48" i="232" s="1"/>
  <c r="F48" i="232" s="1"/>
  <c r="G48" i="232" s="1"/>
  <c r="H48" i="232" s="1"/>
  <c r="AO48" i="232"/>
  <c r="F49" i="232"/>
  <c r="F54" i="232" s="1"/>
  <c r="M49" i="232"/>
  <c r="M54" i="232" s="1"/>
  <c r="AY48" i="232"/>
  <c r="Y48" i="232"/>
  <c r="AT48" i="232"/>
  <c r="Q49" i="232"/>
  <c r="Q54" i="232" s="1"/>
  <c r="K49" i="232"/>
  <c r="K54" i="232" s="1"/>
  <c r="T48" i="232"/>
  <c r="AV48" i="232"/>
  <c r="AF48" i="232"/>
  <c r="AE48" i="232"/>
  <c r="H49" i="232"/>
  <c r="H54" i="232" s="1"/>
  <c r="AA48" i="232"/>
  <c r="AW48" i="232"/>
  <c r="N49" i="232"/>
  <c r="N54" i="232" s="1"/>
  <c r="AC48" i="232"/>
  <c r="AX48" i="232"/>
  <c r="J49" i="232"/>
  <c r="J54" i="232" s="1"/>
  <c r="C49" i="232"/>
  <c r="C54" i="232" s="1"/>
  <c r="BK48" i="232"/>
  <c r="AG48" i="232"/>
  <c r="D49" i="232"/>
  <c r="D54" i="232" s="1"/>
  <c r="AH48" i="232"/>
  <c r="BI48" i="232"/>
  <c r="AN48" i="232"/>
  <c r="AR48" i="232"/>
  <c r="Z48" i="232"/>
  <c r="R49" i="232"/>
  <c r="R54" i="232" s="1"/>
  <c r="AL48" i="232"/>
  <c r="I49" i="232"/>
  <c r="I54" i="232" s="1"/>
  <c r="AM48" i="232"/>
  <c r="E49" i="232"/>
  <c r="E54" i="232" s="1"/>
  <c r="U48" i="232"/>
  <c r="X48" i="232"/>
  <c r="AB48" i="232"/>
  <c r="AJ48" i="232"/>
  <c r="BD48" i="232"/>
  <c r="BH48" i="232"/>
  <c r="AP48" i="232"/>
  <c r="AQ48" i="232"/>
  <c r="AS48" i="232"/>
  <c r="P49" i="232"/>
  <c r="P54" i="232" s="1"/>
  <c r="AK48" i="232"/>
  <c r="O49" i="232"/>
  <c r="O54" i="232" s="1"/>
  <c r="AZ48" i="232"/>
  <c r="BA48" i="232"/>
  <c r="V48" i="232"/>
  <c r="BG48" i="232"/>
  <c r="W48" i="232"/>
  <c r="BC48" i="232"/>
  <c r="BC48" i="228"/>
  <c r="AX48" i="228"/>
  <c r="AV48" i="228"/>
  <c r="BE48" i="228"/>
  <c r="BD48" i="228"/>
  <c r="BB48" i="228"/>
  <c r="BJ48" i="228"/>
  <c r="BF48" i="228"/>
  <c r="BK48" i="228"/>
  <c r="BH48" i="228"/>
  <c r="AW48" i="228"/>
  <c r="BA48" i="228"/>
  <c r="BI48" i="228"/>
  <c r="AY48" i="228"/>
  <c r="BG48" i="228"/>
  <c r="AZ48" i="228"/>
  <c r="C48" i="228"/>
  <c r="C49" i="228"/>
  <c r="C54" i="228" s="1"/>
  <c r="I49" i="228"/>
  <c r="I54" i="228" s="1"/>
  <c r="AR48" i="228"/>
  <c r="R49" i="228"/>
  <c r="R54" i="228" s="1"/>
  <c r="AA48" i="228"/>
  <c r="Q49" i="228"/>
  <c r="Q54" i="228" s="1"/>
  <c r="Y48" i="228"/>
  <c r="AG48" i="228"/>
  <c r="AO48" i="228"/>
  <c r="H49" i="228"/>
  <c r="H54" i="228" s="1"/>
  <c r="X48" i="228"/>
  <c r="G49" i="228"/>
  <c r="G54" i="228" s="1"/>
  <c r="W48" i="228"/>
  <c r="J49" i="228"/>
  <c r="J54" i="228" s="1"/>
  <c r="Z48" i="228"/>
  <c r="P49" i="228"/>
  <c r="P54" i="228" s="1"/>
  <c r="AF48" i="228"/>
  <c r="D49" i="228"/>
  <c r="D54" i="228" s="1"/>
  <c r="V48" i="228"/>
  <c r="AD48" i="228"/>
  <c r="AL48" i="228"/>
  <c r="O49" i="228"/>
  <c r="O54" i="228" s="1"/>
  <c r="AE48" i="228"/>
  <c r="M49" i="228"/>
  <c r="M54" i="228" s="1"/>
  <c r="L49" i="228"/>
  <c r="L54" i="228" s="1"/>
  <c r="AJ48" i="228"/>
  <c r="AH48" i="228"/>
  <c r="AT48" i="228"/>
  <c r="AS48" i="228"/>
  <c r="AB48" i="228"/>
  <c r="U48" i="228"/>
  <c r="T48" i="228"/>
  <c r="AN48" i="228"/>
  <c r="K49" i="228"/>
  <c r="K54" i="228" s="1"/>
  <c r="AI48" i="228"/>
  <c r="AU48" i="228"/>
  <c r="E49" i="228"/>
  <c r="E54" i="228" s="1"/>
  <c r="AP48" i="228"/>
  <c r="AQ48" i="228"/>
  <c r="D48" i="228"/>
  <c r="F49" i="228"/>
  <c r="F54" i="228" s="1"/>
  <c r="N49" i="228"/>
  <c r="N54" i="228" s="1"/>
  <c r="AM48" i="228"/>
  <c r="AC48" i="228"/>
  <c r="AK48" i="228"/>
  <c r="C49" i="233"/>
  <c r="C54" i="233" s="1"/>
  <c r="AH48" i="233"/>
  <c r="AX48" i="233"/>
  <c r="AA48" i="233"/>
  <c r="BG48" i="233"/>
  <c r="AR48" i="233"/>
  <c r="AM48" i="233"/>
  <c r="J49" i="233"/>
  <c r="J54" i="233" s="1"/>
  <c r="Q49" i="233"/>
  <c r="Q54" i="233" s="1"/>
  <c r="AG48" i="233"/>
  <c r="AW48" i="233"/>
  <c r="X48" i="233"/>
  <c r="BD48" i="233"/>
  <c r="P49" i="233"/>
  <c r="P54" i="233" s="1"/>
  <c r="R49" i="233"/>
  <c r="R54" i="233" s="1"/>
  <c r="AD48" i="233"/>
  <c r="AT48" i="233"/>
  <c r="BF48" i="233"/>
  <c r="AI48" i="233"/>
  <c r="F49" i="233"/>
  <c r="F54" i="233" s="1"/>
  <c r="T48" i="233"/>
  <c r="AZ48" i="233"/>
  <c r="AU48" i="233"/>
  <c r="M49" i="233"/>
  <c r="M54" i="233" s="1"/>
  <c r="AC48" i="233"/>
  <c r="AS48" i="233"/>
  <c r="BI48" i="233"/>
  <c r="AF48" i="233"/>
  <c r="N49" i="233"/>
  <c r="N54" i="233" s="1"/>
  <c r="BJ48" i="233"/>
  <c r="D49" i="233"/>
  <c r="D54" i="233" s="1"/>
  <c r="Z48" i="233"/>
  <c r="AP48" i="233"/>
  <c r="AQ48" i="233"/>
  <c r="AB48" i="233"/>
  <c r="BH48" i="233"/>
  <c r="W48" i="233"/>
  <c r="BC48" i="233"/>
  <c r="I49" i="233"/>
  <c r="I54" i="233" s="1"/>
  <c r="Y48" i="233"/>
  <c r="AO48" i="233"/>
  <c r="BE48" i="233"/>
  <c r="AN48" i="233"/>
  <c r="H49" i="233"/>
  <c r="H54" i="233" s="1"/>
  <c r="V48" i="233"/>
  <c r="AL48" i="233"/>
  <c r="BB48" i="233"/>
  <c r="C48" i="233"/>
  <c r="D48" i="233" s="1"/>
  <c r="E48" i="233" s="1"/>
  <c r="AY48" i="233"/>
  <c r="K49" i="233"/>
  <c r="K54" i="233" s="1"/>
  <c r="O49" i="233"/>
  <c r="O54" i="233" s="1"/>
  <c r="AJ48" i="233"/>
  <c r="G49" i="233"/>
  <c r="G54" i="233" s="1"/>
  <c r="AE48" i="233"/>
  <c r="BK48" i="233"/>
  <c r="E49" i="233"/>
  <c r="E54" i="233" s="1"/>
  <c r="U48" i="233"/>
  <c r="AK48" i="233"/>
  <c r="BA48" i="233"/>
  <c r="AV48" i="233"/>
  <c r="L49" i="233"/>
  <c r="L54" i="233" s="1"/>
  <c r="L6" i="4"/>
  <c r="M6" i="4" s="1"/>
  <c r="K6" i="4"/>
  <c r="L7" i="4"/>
  <c r="K7" i="4"/>
  <c r="J53" i="4"/>
  <c r="K55" i="4"/>
  <c r="K44" i="4"/>
  <c r="K17" i="4"/>
  <c r="J16" i="4"/>
  <c r="S17" i="4"/>
  <c r="J37" i="4"/>
  <c r="S38" i="4"/>
  <c r="K38" i="4"/>
  <c r="K11" i="4"/>
  <c r="K8" i="4"/>
  <c r="K30" i="4"/>
  <c r="K50" i="4"/>
  <c r="J49" i="4"/>
  <c r="K21" i="4"/>
  <c r="K42" i="4"/>
  <c r="S42" i="4"/>
  <c r="J41" i="4"/>
  <c r="K18" i="4"/>
  <c r="K48" i="4"/>
  <c r="K22" i="4"/>
  <c r="K43" i="4"/>
  <c r="K24" i="4"/>
  <c r="J23" i="4"/>
  <c r="K23" i="4" s="1"/>
  <c r="S24" i="4"/>
  <c r="K13" i="4"/>
  <c r="S13" i="4"/>
  <c r="J12" i="4"/>
  <c r="K35" i="4"/>
  <c r="K56" i="4"/>
  <c r="K26" i="4"/>
  <c r="K47" i="4"/>
  <c r="K29" i="4"/>
  <c r="K15" i="4"/>
  <c r="K28" i="4"/>
  <c r="J27" i="4"/>
  <c r="S28" i="4"/>
  <c r="K39" i="4"/>
  <c r="S20" i="4"/>
  <c r="K20" i="4"/>
  <c r="J19" i="4"/>
  <c r="K40" i="4"/>
  <c r="K9" i="4"/>
  <c r="J31" i="4"/>
  <c r="K32" i="4"/>
  <c r="S32" i="4"/>
  <c r="K51" i="4"/>
  <c r="J5" i="4"/>
  <c r="K34" i="4"/>
  <c r="K10" i="4"/>
  <c r="K33" i="4"/>
  <c r="K52" i="4"/>
  <c r="S54" i="4"/>
  <c r="K54" i="4"/>
  <c r="K25" i="4"/>
  <c r="S46" i="4"/>
  <c r="K46" i="4"/>
  <c r="J45" i="4"/>
  <c r="K14" i="4"/>
  <c r="K36" i="4"/>
  <c r="H53" i="232" l="1"/>
  <c r="H124" i="232"/>
  <c r="I48" i="232"/>
  <c r="E53" i="233"/>
  <c r="E124" i="233"/>
  <c r="BA53" i="233"/>
  <c r="BA124" i="233"/>
  <c r="BK53" i="233"/>
  <c r="BK124" i="233"/>
  <c r="BB53" i="233"/>
  <c r="BB124" i="233"/>
  <c r="AN53" i="233"/>
  <c r="AN124" i="233"/>
  <c r="AB53" i="233"/>
  <c r="AB124" i="233"/>
  <c r="BI53" i="233"/>
  <c r="BI124" i="233"/>
  <c r="AU53" i="233"/>
  <c r="AU124" i="233"/>
  <c r="AI53" i="233"/>
  <c r="AI124" i="233"/>
  <c r="AW53" i="233"/>
  <c r="AW124" i="233"/>
  <c r="AM53" i="233"/>
  <c r="AM124" i="233"/>
  <c r="AX53" i="233"/>
  <c r="AX124" i="233"/>
  <c r="AP53" i="228"/>
  <c r="AP124" i="228"/>
  <c r="AB53" i="228"/>
  <c r="AB124" i="228"/>
  <c r="AJ53" i="228"/>
  <c r="AJ124" i="228"/>
  <c r="BG53" i="228"/>
  <c r="BG124" i="228"/>
  <c r="AW53" i="228"/>
  <c r="AW124" i="228"/>
  <c r="BJ53" i="228"/>
  <c r="BJ124" i="228"/>
  <c r="AV53" i="228"/>
  <c r="AV124" i="228"/>
  <c r="BC53" i="232"/>
  <c r="BC124" i="232"/>
  <c r="BA53" i="232"/>
  <c r="BA124" i="232"/>
  <c r="AK53" i="232"/>
  <c r="AK124" i="232"/>
  <c r="AP53" i="232"/>
  <c r="AP124" i="232"/>
  <c r="AB53" i="232"/>
  <c r="AB124" i="232"/>
  <c r="AM53" i="232"/>
  <c r="AM124" i="232"/>
  <c r="Z53" i="232"/>
  <c r="Z124" i="232"/>
  <c r="AH53" i="232"/>
  <c r="AH124" i="232"/>
  <c r="AE53" i="232"/>
  <c r="AE124" i="232"/>
  <c r="AY53" i="232"/>
  <c r="AY124" i="232"/>
  <c r="C53" i="232"/>
  <c r="C124" i="232"/>
  <c r="BB53" i="232"/>
  <c r="BB124" i="232"/>
  <c r="AA53" i="227"/>
  <c r="AA124" i="227"/>
  <c r="AM53" i="227"/>
  <c r="AM124" i="227"/>
  <c r="AK53" i="227"/>
  <c r="AK124" i="227"/>
  <c r="AN53" i="227"/>
  <c r="AN124" i="227"/>
  <c r="AD53" i="227"/>
  <c r="AD124" i="227"/>
  <c r="AF53" i="227"/>
  <c r="AF124" i="227"/>
  <c r="V53" i="227"/>
  <c r="V124" i="227"/>
  <c r="C53" i="227"/>
  <c r="C124" i="227"/>
  <c r="AZ53" i="227"/>
  <c r="AZ124" i="227"/>
  <c r="BJ53" i="227"/>
  <c r="BJ124" i="227"/>
  <c r="BB53" i="227"/>
  <c r="BB124" i="227"/>
  <c r="BI53" i="227"/>
  <c r="BI124" i="227"/>
  <c r="F53" i="230"/>
  <c r="F124" i="230"/>
  <c r="V53" i="230"/>
  <c r="V124" i="230"/>
  <c r="AB53" i="230"/>
  <c r="AB124" i="230"/>
  <c r="AA53" i="230"/>
  <c r="AA124" i="230"/>
  <c r="BF53" i="230"/>
  <c r="BF124" i="230"/>
  <c r="AF53" i="230"/>
  <c r="AF124" i="230"/>
  <c r="BJ53" i="230"/>
  <c r="BJ124" i="230"/>
  <c r="AZ53" i="230"/>
  <c r="AZ124" i="230"/>
  <c r="BC53" i="230"/>
  <c r="BC124" i="230"/>
  <c r="AG53" i="230"/>
  <c r="AG124" i="230"/>
  <c r="AX53" i="230"/>
  <c r="AX124" i="230"/>
  <c r="W53" i="230"/>
  <c r="W124" i="230"/>
  <c r="BA53" i="230"/>
  <c r="BA124" i="230"/>
  <c r="AG53" i="229"/>
  <c r="AG124" i="229"/>
  <c r="BH53" i="229"/>
  <c r="BH124" i="229"/>
  <c r="AY53" i="229"/>
  <c r="AY124" i="229"/>
  <c r="BE53" i="229"/>
  <c r="BE124" i="229"/>
  <c r="AJ53" i="229"/>
  <c r="AJ124" i="229"/>
  <c r="BC53" i="229"/>
  <c r="BC124" i="229"/>
  <c r="AW53" i="229"/>
  <c r="AW124" i="229"/>
  <c r="AO53" i="229"/>
  <c r="AO124" i="229"/>
  <c r="BG53" i="229"/>
  <c r="BG124" i="229"/>
  <c r="AK53" i="229"/>
  <c r="AK124" i="229"/>
  <c r="BK53" i="229"/>
  <c r="BK124" i="229"/>
  <c r="AV53" i="229"/>
  <c r="AV124" i="229"/>
  <c r="D53" i="233"/>
  <c r="D124" i="233"/>
  <c r="AK53" i="233"/>
  <c r="AK124" i="233"/>
  <c r="AE53" i="233"/>
  <c r="AE124" i="233"/>
  <c r="AL53" i="233"/>
  <c r="AL124" i="233"/>
  <c r="BE53" i="233"/>
  <c r="BE124" i="233"/>
  <c r="BC53" i="233"/>
  <c r="BC124" i="233"/>
  <c r="AQ53" i="233"/>
  <c r="AQ124" i="233"/>
  <c r="BJ53" i="233"/>
  <c r="BJ124" i="233"/>
  <c r="AS53" i="233"/>
  <c r="AS124" i="233"/>
  <c r="AZ53" i="233"/>
  <c r="AZ124" i="233"/>
  <c r="BF53" i="233"/>
  <c r="BF124" i="233"/>
  <c r="AG53" i="233"/>
  <c r="AG124" i="233"/>
  <c r="AR53" i="233"/>
  <c r="AR124" i="233"/>
  <c r="AH53" i="233"/>
  <c r="AH124" i="233"/>
  <c r="AK53" i="228"/>
  <c r="AK124" i="228"/>
  <c r="AN53" i="228"/>
  <c r="AN124" i="228"/>
  <c r="AS53" i="228"/>
  <c r="AS124" i="228"/>
  <c r="AL53" i="228"/>
  <c r="AL124" i="228"/>
  <c r="AF53" i="228"/>
  <c r="AF124" i="228"/>
  <c r="W53" i="228"/>
  <c r="W124" i="228"/>
  <c r="AO53" i="228"/>
  <c r="AO124" i="228"/>
  <c r="AA53" i="228"/>
  <c r="AA124" i="228"/>
  <c r="AY53" i="228"/>
  <c r="AY124" i="228"/>
  <c r="BH53" i="228"/>
  <c r="BH124" i="228"/>
  <c r="BB53" i="228"/>
  <c r="BB124" i="228"/>
  <c r="AX53" i="228"/>
  <c r="AX124" i="228"/>
  <c r="G53" i="232"/>
  <c r="G124" i="232"/>
  <c r="W53" i="232"/>
  <c r="W124" i="232"/>
  <c r="AZ53" i="232"/>
  <c r="AZ124" i="232"/>
  <c r="BH53" i="232"/>
  <c r="BH124" i="232"/>
  <c r="X53" i="232"/>
  <c r="X124" i="232"/>
  <c r="AR53" i="232"/>
  <c r="AR124" i="232"/>
  <c r="AW53" i="232"/>
  <c r="AW124" i="232"/>
  <c r="AF53" i="232"/>
  <c r="AF124" i="232"/>
  <c r="BF53" i="232"/>
  <c r="BF124" i="232"/>
  <c r="BE53" i="232"/>
  <c r="BE124" i="232"/>
  <c r="AU53" i="232"/>
  <c r="AU124" i="232"/>
  <c r="AT53" i="227"/>
  <c r="AT124" i="227"/>
  <c r="AG53" i="227"/>
  <c r="AG124" i="227"/>
  <c r="AH53" i="227"/>
  <c r="AH124" i="227"/>
  <c r="U53" i="227"/>
  <c r="U124" i="227"/>
  <c r="AB53" i="227"/>
  <c r="AB124" i="227"/>
  <c r="Y53" i="227"/>
  <c r="Y124" i="227"/>
  <c r="AQ53" i="227"/>
  <c r="AQ124" i="227"/>
  <c r="BH53" i="227"/>
  <c r="BH124" i="227"/>
  <c r="BK53" i="227"/>
  <c r="BK124" i="227"/>
  <c r="AY53" i="227"/>
  <c r="AY124" i="227"/>
  <c r="BE53" i="227"/>
  <c r="BE124" i="227"/>
  <c r="Y53" i="230"/>
  <c r="Y124" i="230"/>
  <c r="AP53" i="230"/>
  <c r="AP124" i="230"/>
  <c r="AW53" i="230"/>
  <c r="AW124" i="230"/>
  <c r="AT53" i="230"/>
  <c r="AT124" i="230"/>
  <c r="AJ53" i="230"/>
  <c r="AJ124" i="230"/>
  <c r="AM53" i="230"/>
  <c r="AM124" i="230"/>
  <c r="AH53" i="230"/>
  <c r="AH124" i="230"/>
  <c r="BD53" i="230"/>
  <c r="BD124" i="230"/>
  <c r="BB53" i="229"/>
  <c r="BB124" i="229"/>
  <c r="AN53" i="229"/>
  <c r="AN124" i="229"/>
  <c r="AI53" i="229"/>
  <c r="AI124" i="229"/>
  <c r="AC53" i="229"/>
  <c r="AC124" i="229"/>
  <c r="BF53" i="229"/>
  <c r="BF124" i="229"/>
  <c r="AR53" i="229"/>
  <c r="AR124" i="229"/>
  <c r="AM53" i="229"/>
  <c r="AM124" i="229"/>
  <c r="BJ53" i="229"/>
  <c r="BJ124" i="229"/>
  <c r="AZ53" i="229"/>
  <c r="AZ124" i="229"/>
  <c r="AQ53" i="229"/>
  <c r="AQ124" i="229"/>
  <c r="BI53" i="229"/>
  <c r="BI124" i="229"/>
  <c r="BD53" i="229"/>
  <c r="BD124" i="229"/>
  <c r="AU53" i="229"/>
  <c r="AU124" i="229"/>
  <c r="Y53" i="229"/>
  <c r="Y124" i="229"/>
  <c r="U53" i="233"/>
  <c r="U124" i="233"/>
  <c r="AY53" i="233"/>
  <c r="AY124" i="233"/>
  <c r="V53" i="233"/>
  <c r="V124" i="233"/>
  <c r="AO53" i="233"/>
  <c r="AO124" i="233"/>
  <c r="W53" i="233"/>
  <c r="W124" i="233"/>
  <c r="AP53" i="233"/>
  <c r="AP124" i="233"/>
  <c r="AC53" i="233"/>
  <c r="AC124" i="233"/>
  <c r="T53" i="233"/>
  <c r="T124" i="233"/>
  <c r="AT53" i="233"/>
  <c r="AT124" i="233"/>
  <c r="BD53" i="233"/>
  <c r="BD124" i="233"/>
  <c r="BG53" i="233"/>
  <c r="BG124" i="233"/>
  <c r="AC53" i="228"/>
  <c r="AC124" i="228"/>
  <c r="E48" i="228"/>
  <c r="D53" i="228"/>
  <c r="D124" i="228"/>
  <c r="AU53" i="228"/>
  <c r="AU124" i="228"/>
  <c r="T53" i="228"/>
  <c r="T124" i="228"/>
  <c r="AT53" i="228"/>
  <c r="AT124" i="228"/>
  <c r="AD53" i="228"/>
  <c r="AD124" i="228"/>
  <c r="AG53" i="228"/>
  <c r="AG124" i="228"/>
  <c r="C53" i="228"/>
  <c r="C124" i="228"/>
  <c r="BI53" i="228"/>
  <c r="BI124" i="228"/>
  <c r="BK53" i="228"/>
  <c r="BK124" i="228"/>
  <c r="BD53" i="228"/>
  <c r="BD124" i="228"/>
  <c r="BC53" i="228"/>
  <c r="BC124" i="228"/>
  <c r="E53" i="232"/>
  <c r="E124" i="232"/>
  <c r="BG53" i="232"/>
  <c r="BG124" i="232"/>
  <c r="D53" i="232"/>
  <c r="D124" i="232"/>
  <c r="AS53" i="232"/>
  <c r="AS124" i="232"/>
  <c r="BD53" i="232"/>
  <c r="BD124" i="232"/>
  <c r="U53" i="232"/>
  <c r="U124" i="232"/>
  <c r="AL53" i="232"/>
  <c r="AL124" i="232"/>
  <c r="AN53" i="232"/>
  <c r="AN124" i="232"/>
  <c r="AG53" i="232"/>
  <c r="AG124" i="232"/>
  <c r="AX53" i="232"/>
  <c r="AX124" i="232"/>
  <c r="AA53" i="232"/>
  <c r="AA124" i="232"/>
  <c r="AV53" i="232"/>
  <c r="AV124" i="232"/>
  <c r="AT53" i="232"/>
  <c r="AT124" i="232"/>
  <c r="BJ53" i="232"/>
  <c r="BJ124" i="232"/>
  <c r="AD53" i="232"/>
  <c r="AD124" i="232"/>
  <c r="Z53" i="227"/>
  <c r="Z124" i="227"/>
  <c r="X53" i="227"/>
  <c r="X124" i="227"/>
  <c r="AR53" i="227"/>
  <c r="AR124" i="227"/>
  <c r="AS53" i="227"/>
  <c r="AS124" i="227"/>
  <c r="AC53" i="227"/>
  <c r="AC124" i="227"/>
  <c r="D48" i="227"/>
  <c r="W53" i="227"/>
  <c r="W124" i="227"/>
  <c r="AX53" i="227"/>
  <c r="AX124" i="227"/>
  <c r="BD53" i="227"/>
  <c r="BD124" i="227"/>
  <c r="AW53" i="227"/>
  <c r="AW124" i="227"/>
  <c r="BC53" i="227"/>
  <c r="BC124" i="227"/>
  <c r="BB53" i="230"/>
  <c r="BB124" i="230"/>
  <c r="BH53" i="230"/>
  <c r="BH124" i="230"/>
  <c r="BK53" i="230"/>
  <c r="BK124" i="230"/>
  <c r="AS53" i="230"/>
  <c r="AS124" i="230"/>
  <c r="Z53" i="230"/>
  <c r="Z124" i="230"/>
  <c r="AY53" i="230"/>
  <c r="AY124" i="230"/>
  <c r="AC53" i="230"/>
  <c r="AC124" i="230"/>
  <c r="AD53" i="230"/>
  <c r="AD124" i="230"/>
  <c r="T53" i="230"/>
  <c r="T124" i="230"/>
  <c r="BE53" i="230"/>
  <c r="BE124" i="230"/>
  <c r="AI53" i="230"/>
  <c r="AI124" i="230"/>
  <c r="AN53" i="230"/>
  <c r="AN124" i="230"/>
  <c r="BG53" i="230"/>
  <c r="BG124" i="230"/>
  <c r="AK53" i="230"/>
  <c r="AK124" i="230"/>
  <c r="E48" i="229"/>
  <c r="D53" i="229"/>
  <c r="D124" i="229"/>
  <c r="AL53" i="229"/>
  <c r="AL124" i="229"/>
  <c r="T53" i="229"/>
  <c r="T124" i="229"/>
  <c r="AP53" i="229"/>
  <c r="AP124" i="229"/>
  <c r="X53" i="229"/>
  <c r="X124" i="229"/>
  <c r="W53" i="229"/>
  <c r="W124" i="229"/>
  <c r="AT53" i="229"/>
  <c r="AT124" i="229"/>
  <c r="AB53" i="229"/>
  <c r="AB124" i="229"/>
  <c r="AA53" i="229"/>
  <c r="AA124" i="229"/>
  <c r="AX53" i="229"/>
  <c r="AX124" i="229"/>
  <c r="AF53" i="229"/>
  <c r="AF124" i="229"/>
  <c r="AE53" i="229"/>
  <c r="AE124" i="229"/>
  <c r="F48" i="233"/>
  <c r="AV53" i="233"/>
  <c r="AV124" i="233"/>
  <c r="AJ53" i="233"/>
  <c r="AJ124" i="233"/>
  <c r="C53" i="233"/>
  <c r="C124" i="233"/>
  <c r="Y53" i="233"/>
  <c r="Y124" i="233"/>
  <c r="BH53" i="233"/>
  <c r="BH124" i="233"/>
  <c r="Z53" i="233"/>
  <c r="Z124" i="233"/>
  <c r="AF53" i="233"/>
  <c r="AF124" i="233"/>
  <c r="AD53" i="233"/>
  <c r="AD124" i="233"/>
  <c r="X53" i="233"/>
  <c r="X124" i="233"/>
  <c r="AA53" i="233"/>
  <c r="AA124" i="233"/>
  <c r="AM53" i="228"/>
  <c r="AM124" i="228"/>
  <c r="AQ53" i="228"/>
  <c r="AQ124" i="228"/>
  <c r="AI53" i="228"/>
  <c r="AI124" i="228"/>
  <c r="U53" i="228"/>
  <c r="U124" i="228"/>
  <c r="AH53" i="228"/>
  <c r="AH124" i="228"/>
  <c r="AE53" i="228"/>
  <c r="AE124" i="228"/>
  <c r="V53" i="228"/>
  <c r="V124" i="228"/>
  <c r="Z53" i="228"/>
  <c r="Z124" i="228"/>
  <c r="X53" i="228"/>
  <c r="X124" i="228"/>
  <c r="Y53" i="228"/>
  <c r="Y124" i="228"/>
  <c r="AR53" i="228"/>
  <c r="AR124" i="228"/>
  <c r="AZ53" i="228"/>
  <c r="AZ124" i="228"/>
  <c r="BA53" i="228"/>
  <c r="BA124" i="228"/>
  <c r="BF53" i="228"/>
  <c r="BF124" i="228"/>
  <c r="BE53" i="228"/>
  <c r="BE124" i="228"/>
  <c r="F53" i="232"/>
  <c r="F124" i="232"/>
  <c r="V53" i="232"/>
  <c r="V124" i="232"/>
  <c r="AQ53" i="232"/>
  <c r="AQ124" i="232"/>
  <c r="AJ53" i="232"/>
  <c r="AJ124" i="232"/>
  <c r="BI53" i="232"/>
  <c r="BI124" i="232"/>
  <c r="BK53" i="232"/>
  <c r="BK124" i="232"/>
  <c r="AC53" i="232"/>
  <c r="AC124" i="232"/>
  <c r="T53" i="232"/>
  <c r="T124" i="232"/>
  <c r="Y53" i="232"/>
  <c r="Y124" i="232"/>
  <c r="AO53" i="232"/>
  <c r="AO124" i="232"/>
  <c r="AI53" i="232"/>
  <c r="AI124" i="232"/>
  <c r="T53" i="227"/>
  <c r="T124" i="227"/>
  <c r="AO53" i="227"/>
  <c r="AO124" i="227"/>
  <c r="AU53" i="227"/>
  <c r="AU124" i="227"/>
  <c r="AJ53" i="227"/>
  <c r="AJ124" i="227"/>
  <c r="AL53" i="227"/>
  <c r="AL124" i="227"/>
  <c r="AI53" i="227"/>
  <c r="AI124" i="227"/>
  <c r="AE53" i="227"/>
  <c r="AE124" i="227"/>
  <c r="AP53" i="227"/>
  <c r="AP124" i="227"/>
  <c r="BA53" i="227"/>
  <c r="BA124" i="227"/>
  <c r="AV53" i="227"/>
  <c r="AV124" i="227"/>
  <c r="BG53" i="227"/>
  <c r="BG124" i="227"/>
  <c r="BF53" i="227"/>
  <c r="BF124" i="227"/>
  <c r="G48" i="230"/>
  <c r="AL53" i="230"/>
  <c r="AL124" i="230"/>
  <c r="AR53" i="230"/>
  <c r="AR124" i="230"/>
  <c r="AU53" i="230"/>
  <c r="AU124" i="230"/>
  <c r="U53" i="230"/>
  <c r="U124" i="230"/>
  <c r="AV53" i="230"/>
  <c r="AV124" i="230"/>
  <c r="AE53" i="230"/>
  <c r="AE124" i="230"/>
  <c r="E53" i="230"/>
  <c r="E124" i="230"/>
  <c r="D53" i="230"/>
  <c r="D124" i="230"/>
  <c r="C53" i="230"/>
  <c r="C124" i="230"/>
  <c r="BI53" i="230"/>
  <c r="BI124" i="230"/>
  <c r="AO53" i="230"/>
  <c r="AO124" i="230"/>
  <c r="X53" i="230"/>
  <c r="X124" i="230"/>
  <c r="AQ53" i="230"/>
  <c r="AQ124" i="230"/>
  <c r="AS53" i="229"/>
  <c r="AS124" i="229"/>
  <c r="V53" i="229"/>
  <c r="V124" i="229"/>
  <c r="C53" i="229"/>
  <c r="C124" i="229"/>
  <c r="BA53" i="229"/>
  <c r="BA124" i="229"/>
  <c r="Z53" i="229"/>
  <c r="Z124" i="229"/>
  <c r="U53" i="229"/>
  <c r="U124" i="229"/>
  <c r="AD53" i="229"/>
  <c r="AD124" i="229"/>
  <c r="AH53" i="229"/>
  <c r="AH124" i="229"/>
  <c r="S6" i="4"/>
  <c r="M55" i="4"/>
  <c r="S55" i="4"/>
  <c r="J58" i="4"/>
  <c r="M25" i="4"/>
  <c r="S25" i="4"/>
  <c r="M51" i="4"/>
  <c r="M29" i="4"/>
  <c r="S29" i="4"/>
  <c r="M26" i="4"/>
  <c r="S26" i="4"/>
  <c r="M21" i="4"/>
  <c r="S21" i="4"/>
  <c r="M44" i="4"/>
  <c r="S44" i="4"/>
  <c r="M36" i="4"/>
  <c r="S36" i="4"/>
  <c r="M10" i="4"/>
  <c r="S10" i="4"/>
  <c r="M9" i="4"/>
  <c r="S9" i="4"/>
  <c r="M35" i="4"/>
  <c r="S35" i="4"/>
  <c r="M43" i="4"/>
  <c r="S43" i="4"/>
  <c r="M48" i="4"/>
  <c r="S48" i="4"/>
  <c r="M30" i="4"/>
  <c r="S30" i="4"/>
  <c r="M11" i="4"/>
  <c r="S11" i="4"/>
  <c r="M34" i="4"/>
  <c r="S34" i="4"/>
  <c r="M47" i="4"/>
  <c r="S47" i="4"/>
  <c r="M56" i="4"/>
  <c r="S56" i="4"/>
  <c r="M18" i="4"/>
  <c r="S18" i="4"/>
  <c r="M8" i="4"/>
  <c r="S8" i="4"/>
  <c r="M52" i="4"/>
  <c r="S52" i="4"/>
  <c r="M14" i="4"/>
  <c r="S14" i="4"/>
  <c r="M33" i="4"/>
  <c r="S33" i="4"/>
  <c r="M40" i="4"/>
  <c r="S40" i="4"/>
  <c r="M39" i="4"/>
  <c r="S39" i="4"/>
  <c r="M15" i="4"/>
  <c r="S15" i="4"/>
  <c r="M22" i="4"/>
  <c r="S22" i="4"/>
  <c r="M7" i="4"/>
  <c r="S7" i="4"/>
  <c r="K45" i="4"/>
  <c r="K19" i="4"/>
  <c r="K27" i="4"/>
  <c r="K41" i="4"/>
  <c r="K37" i="4"/>
  <c r="K31" i="4"/>
  <c r="K49" i="4"/>
  <c r="K53" i="4"/>
  <c r="K12" i="4"/>
  <c r="K16" i="4"/>
  <c r="L5" i="4"/>
  <c r="K5" i="4"/>
  <c r="M32" i="4"/>
  <c r="L31" i="4"/>
  <c r="M24" i="4"/>
  <c r="L23" i="4"/>
  <c r="M42" i="4"/>
  <c r="L41" i="4"/>
  <c r="M17" i="4"/>
  <c r="L16" i="4"/>
  <c r="M46" i="4"/>
  <c r="L45" i="4"/>
  <c r="M54" i="4"/>
  <c r="L53" i="4"/>
  <c r="M20" i="4"/>
  <c r="L19" i="4"/>
  <c r="M50" i="4"/>
  <c r="L49" i="4"/>
  <c r="S49" i="4" s="1"/>
  <c r="M28" i="4"/>
  <c r="L27" i="4"/>
  <c r="M13" i="4"/>
  <c r="L12" i="4"/>
  <c r="L37" i="4"/>
  <c r="M38" i="4"/>
  <c r="R4" i="199"/>
  <c r="E53" i="228" l="1"/>
  <c r="E124" i="228"/>
  <c r="F48" i="228"/>
  <c r="G124" i="230"/>
  <c r="G53" i="230"/>
  <c r="H48" i="230"/>
  <c r="F53" i="233"/>
  <c r="F124" i="233"/>
  <c r="G48" i="233"/>
  <c r="E48" i="227"/>
  <c r="D53" i="227"/>
  <c r="D124" i="227"/>
  <c r="I53" i="232"/>
  <c r="I124" i="232"/>
  <c r="J48" i="232"/>
  <c r="E53" i="229"/>
  <c r="E124" i="229"/>
  <c r="F48" i="229"/>
  <c r="M37" i="4"/>
  <c r="S37" i="4"/>
  <c r="M12" i="4"/>
  <c r="S12" i="4"/>
  <c r="M49" i="4"/>
  <c r="M53" i="4"/>
  <c r="S53" i="4"/>
  <c r="M16" i="4"/>
  <c r="S16" i="4"/>
  <c r="M23" i="4"/>
  <c r="S23" i="4"/>
  <c r="M27" i="4"/>
  <c r="S27" i="4"/>
  <c r="M19" i="4"/>
  <c r="S19" i="4"/>
  <c r="M45" i="4"/>
  <c r="S45" i="4"/>
  <c r="M41" i="4"/>
  <c r="S41" i="4"/>
  <c r="M31" i="4"/>
  <c r="S31" i="4"/>
  <c r="M5" i="4"/>
  <c r="S5" i="4"/>
  <c r="K58" i="4"/>
  <c r="H2" i="90"/>
  <c r="J53" i="232" l="1"/>
  <c r="J124" i="232"/>
  <c r="K48" i="232"/>
  <c r="F53" i="228"/>
  <c r="F124" i="228"/>
  <c r="G48" i="228"/>
  <c r="F53" i="229"/>
  <c r="F124" i="229"/>
  <c r="G48" i="229"/>
  <c r="E53" i="227"/>
  <c r="E124" i="227"/>
  <c r="F48" i="227"/>
  <c r="I48" i="230"/>
  <c r="H53" i="230"/>
  <c r="H124" i="230"/>
  <c r="G53" i="233"/>
  <c r="G124" i="233"/>
  <c r="H48" i="233"/>
  <c r="AR48" i="90"/>
  <c r="AW48" i="90"/>
  <c r="BB48" i="90"/>
  <c r="BH48" i="90"/>
  <c r="AS48" i="90"/>
  <c r="AX48" i="90"/>
  <c r="BD48" i="90"/>
  <c r="BI48" i="90"/>
  <c r="AO48" i="90"/>
  <c r="AT48" i="90"/>
  <c r="AZ48" i="90"/>
  <c r="BE48" i="90"/>
  <c r="BJ48" i="90"/>
  <c r="AP48" i="90"/>
  <c r="AV48" i="90"/>
  <c r="BA48" i="90"/>
  <c r="BF48" i="90"/>
  <c r="BC48" i="90"/>
  <c r="BK48" i="90"/>
  <c r="AU48" i="90"/>
  <c r="BG48" i="90"/>
  <c r="AQ48" i="90"/>
  <c r="AY48" i="90"/>
  <c r="R52" i="90"/>
  <c r="D52" i="90"/>
  <c r="Q52" i="90"/>
  <c r="F52" i="90"/>
  <c r="S52" i="90"/>
  <c r="E52" i="90"/>
  <c r="G52" i="90"/>
  <c r="L52" i="90"/>
  <c r="J52" i="90"/>
  <c r="N52" i="90"/>
  <c r="H52" i="90"/>
  <c r="M52" i="90"/>
  <c r="O52" i="90"/>
  <c r="T52" i="90"/>
  <c r="P52" i="90"/>
  <c r="U52" i="90"/>
  <c r="I52" i="90"/>
  <c r="K52" i="90"/>
  <c r="F53" i="227" l="1"/>
  <c r="F124" i="227"/>
  <c r="G48" i="227"/>
  <c r="K53" i="232"/>
  <c r="K124" i="232"/>
  <c r="L48" i="232"/>
  <c r="H53" i="233"/>
  <c r="H124" i="233"/>
  <c r="I48" i="233"/>
  <c r="G53" i="228"/>
  <c r="G124" i="228"/>
  <c r="H48" i="228"/>
  <c r="I53" i="230"/>
  <c r="I124" i="230"/>
  <c r="J48" i="230"/>
  <c r="G53" i="229"/>
  <c r="G124" i="229"/>
  <c r="H48" i="229"/>
  <c r="AU53" i="90"/>
  <c r="AU124" i="90"/>
  <c r="BA53" i="90"/>
  <c r="BA124" i="90"/>
  <c r="BE53" i="90"/>
  <c r="BE124" i="90"/>
  <c r="BI53" i="90"/>
  <c r="BI124" i="90"/>
  <c r="BH53" i="90"/>
  <c r="BH124" i="90"/>
  <c r="AY53" i="90"/>
  <c r="AY124" i="90"/>
  <c r="BK53" i="90"/>
  <c r="BK124" i="90"/>
  <c r="AV53" i="90"/>
  <c r="AV124" i="90"/>
  <c r="AZ53" i="90"/>
  <c r="AZ124" i="90"/>
  <c r="BD53" i="90"/>
  <c r="BD124" i="90"/>
  <c r="BB53" i="90"/>
  <c r="BB124" i="90"/>
  <c r="AQ53" i="90"/>
  <c r="AQ124" i="90"/>
  <c r="BC53" i="90"/>
  <c r="BC124" i="90"/>
  <c r="AP53" i="90"/>
  <c r="AP124" i="90"/>
  <c r="AT53" i="90"/>
  <c r="AT124" i="90"/>
  <c r="AX53" i="90"/>
  <c r="AX124" i="90"/>
  <c r="AW53" i="90"/>
  <c r="AW124" i="90"/>
  <c r="BG53" i="90"/>
  <c r="BG124" i="90"/>
  <c r="BF53" i="90"/>
  <c r="BF124" i="90"/>
  <c r="BJ53" i="90"/>
  <c r="BJ124" i="90"/>
  <c r="AO53" i="90"/>
  <c r="AO124" i="90"/>
  <c r="AS53" i="90"/>
  <c r="AS124" i="90"/>
  <c r="AR53" i="90"/>
  <c r="AR124" i="90"/>
  <c r="V52" i="90"/>
  <c r="Y52" i="90"/>
  <c r="X52" i="90"/>
  <c r="Z52" i="90"/>
  <c r="W52" i="90"/>
  <c r="AH52" i="90"/>
  <c r="AE52" i="90"/>
  <c r="AJ52" i="90"/>
  <c r="AC52" i="90"/>
  <c r="AA52" i="90"/>
  <c r="AG52" i="90"/>
  <c r="AM52" i="90"/>
  <c r="AF52" i="90"/>
  <c r="AL52" i="90"/>
  <c r="AK52" i="90"/>
  <c r="AI52" i="90"/>
  <c r="AB52" i="90"/>
  <c r="AD52" i="90"/>
  <c r="H53" i="228" l="1"/>
  <c r="H124" i="228"/>
  <c r="I48" i="228"/>
  <c r="J53" i="230"/>
  <c r="J124" i="230"/>
  <c r="K48" i="230"/>
  <c r="G53" i="227"/>
  <c r="G124" i="227"/>
  <c r="H48" i="227"/>
  <c r="H53" i="229"/>
  <c r="H124" i="229"/>
  <c r="I48" i="229"/>
  <c r="L53" i="232"/>
  <c r="L124" i="232"/>
  <c r="M48" i="232"/>
  <c r="I53" i="233"/>
  <c r="I124" i="233"/>
  <c r="J48" i="233"/>
  <c r="AD62" i="195"/>
  <c r="E62" i="195"/>
  <c r="L62" i="195"/>
  <c r="AM62" i="195"/>
  <c r="Z62" i="195"/>
  <c r="T62" i="195"/>
  <c r="AE62" i="195"/>
  <c r="R62" i="195"/>
  <c r="AG62" i="195"/>
  <c r="N62" i="195"/>
  <c r="AK62" i="195"/>
  <c r="AB62" i="195"/>
  <c r="X62" i="195"/>
  <c r="P62" i="195"/>
  <c r="AI62" i="195"/>
  <c r="J62" i="195"/>
  <c r="I53" i="229" l="1"/>
  <c r="I124" i="229"/>
  <c r="J48" i="229"/>
  <c r="M53" i="232"/>
  <c r="M124" i="232"/>
  <c r="N48" i="232"/>
  <c r="I53" i="228"/>
  <c r="I124" i="228"/>
  <c r="J48" i="228"/>
  <c r="J53" i="233"/>
  <c r="J124" i="233"/>
  <c r="K48" i="233"/>
  <c r="K53" i="230"/>
  <c r="K124" i="230"/>
  <c r="L48" i="230"/>
  <c r="H53" i="227"/>
  <c r="H124" i="227"/>
  <c r="I48" i="227"/>
  <c r="V62" i="195"/>
  <c r="F62" i="195"/>
  <c r="AA62" i="195"/>
  <c r="U62" i="195"/>
  <c r="O62" i="195"/>
  <c r="Q62" i="195"/>
  <c r="AH62" i="195"/>
  <c r="W62" i="195"/>
  <c r="Y62" i="195"/>
  <c r="AF62" i="195"/>
  <c r="AL62" i="195"/>
  <c r="AN62" i="195"/>
  <c r="AJ62" i="195"/>
  <c r="M62" i="195"/>
  <c r="I62" i="195"/>
  <c r="S62" i="195"/>
  <c r="AC62" i="195"/>
  <c r="K62" i="195"/>
  <c r="K53" i="233" l="1"/>
  <c r="K124" i="233"/>
  <c r="L48" i="233"/>
  <c r="L53" i="230"/>
  <c r="L124" i="230"/>
  <c r="M48" i="230"/>
  <c r="J53" i="229"/>
  <c r="J124" i="229"/>
  <c r="K48" i="229"/>
  <c r="I53" i="227"/>
  <c r="I124" i="227"/>
  <c r="J48" i="227"/>
  <c r="N53" i="232"/>
  <c r="N124" i="232"/>
  <c r="O48" i="232"/>
  <c r="J53" i="228"/>
  <c r="J124" i="228"/>
  <c r="K48" i="228"/>
  <c r="C93" i="90"/>
  <c r="J53" i="227" l="1"/>
  <c r="J124" i="227"/>
  <c r="K48" i="227"/>
  <c r="O53" i="232"/>
  <c r="O124" i="232"/>
  <c r="P48" i="232"/>
  <c r="L53" i="233"/>
  <c r="L124" i="233"/>
  <c r="M48" i="233"/>
  <c r="M53" i="230"/>
  <c r="M124" i="230"/>
  <c r="N48" i="230"/>
  <c r="K53" i="228"/>
  <c r="K124" i="228"/>
  <c r="L48" i="228"/>
  <c r="K53" i="229"/>
  <c r="K124" i="229"/>
  <c r="L48" i="229"/>
  <c r="AG46" i="90"/>
  <c r="D46" i="90"/>
  <c r="AK46" i="90"/>
  <c r="R46" i="90"/>
  <c r="AF46" i="90"/>
  <c r="U46" i="90"/>
  <c r="J46" i="90"/>
  <c r="H46" i="90"/>
  <c r="K46" i="90"/>
  <c r="AL46" i="90"/>
  <c r="N46" i="90"/>
  <c r="S46" i="90"/>
  <c r="S91" i="90" s="1"/>
  <c r="AN46" i="90"/>
  <c r="I46" i="90"/>
  <c r="AA46" i="90"/>
  <c r="V46" i="90"/>
  <c r="F46" i="90"/>
  <c r="AD46" i="90"/>
  <c r="N53" i="230" l="1"/>
  <c r="N124" i="230"/>
  <c r="O48" i="230"/>
  <c r="L53" i="228"/>
  <c r="L124" i="228"/>
  <c r="M48" i="228"/>
  <c r="K53" i="227"/>
  <c r="K124" i="227"/>
  <c r="L48" i="227"/>
  <c r="L53" i="229"/>
  <c r="L124" i="229"/>
  <c r="M48" i="229"/>
  <c r="P53" i="232"/>
  <c r="P124" i="232"/>
  <c r="Q48" i="232"/>
  <c r="M53" i="233"/>
  <c r="M124" i="233"/>
  <c r="N48" i="233"/>
  <c r="V91" i="90"/>
  <c r="AO91" i="90"/>
  <c r="AG91" i="90"/>
  <c r="AL91" i="90"/>
  <c r="Q46" i="90"/>
  <c r="AC46" i="90"/>
  <c r="X46" i="90"/>
  <c r="G46" i="90"/>
  <c r="H91" i="90" s="1"/>
  <c r="P46" i="90"/>
  <c r="AB46" i="90"/>
  <c r="AB91" i="90" s="1"/>
  <c r="C46" i="90"/>
  <c r="AJ46" i="90"/>
  <c r="AK91" i="90" s="1"/>
  <c r="AE46" i="90"/>
  <c r="AE91" i="90" s="1"/>
  <c r="O46" i="90"/>
  <c r="O51" i="90" s="1"/>
  <c r="W46" i="90"/>
  <c r="W91" i="90" s="1"/>
  <c r="F51" i="90"/>
  <c r="N51" i="90"/>
  <c r="V51" i="90"/>
  <c r="D51" i="90"/>
  <c r="AG51" i="90"/>
  <c r="AA51" i="90"/>
  <c r="AN51" i="90"/>
  <c r="H51" i="90"/>
  <c r="S51" i="90"/>
  <c r="AL51" i="90"/>
  <c r="I51" i="90"/>
  <c r="I91" i="90"/>
  <c r="AH46" i="90"/>
  <c r="AH91" i="90" s="1"/>
  <c r="R51" i="90"/>
  <c r="AM46" i="90"/>
  <c r="AM91" i="90" s="1"/>
  <c r="Y46" i="90"/>
  <c r="L46" i="90"/>
  <c r="T46" i="90"/>
  <c r="T91" i="90" s="1"/>
  <c r="E46" i="90"/>
  <c r="AK51" i="90"/>
  <c r="U51" i="90"/>
  <c r="AD51" i="90"/>
  <c r="J91" i="90"/>
  <c r="J51" i="90"/>
  <c r="K91" i="90"/>
  <c r="K51" i="90"/>
  <c r="AI46" i="90"/>
  <c r="AF51" i="90"/>
  <c r="M46" i="90"/>
  <c r="N91" i="90" s="1"/>
  <c r="Z46" i="90"/>
  <c r="M53" i="229" l="1"/>
  <c r="M124" i="229"/>
  <c r="N48" i="229"/>
  <c r="Q53" i="232"/>
  <c r="Q124" i="232"/>
  <c r="R48" i="232"/>
  <c r="O53" i="230"/>
  <c r="O124" i="230"/>
  <c r="P48" i="230"/>
  <c r="N53" i="233"/>
  <c r="N124" i="233"/>
  <c r="O48" i="233"/>
  <c r="M53" i="228"/>
  <c r="M124" i="228"/>
  <c r="N48" i="228"/>
  <c r="L53" i="227"/>
  <c r="L124" i="227"/>
  <c r="M48" i="227"/>
  <c r="AF91" i="90"/>
  <c r="AI91" i="90"/>
  <c r="Z91" i="90"/>
  <c r="AJ51" i="90"/>
  <c r="X51" i="90"/>
  <c r="X91" i="90"/>
  <c r="AC91" i="90"/>
  <c r="U91" i="90"/>
  <c r="AA91" i="90"/>
  <c r="P51" i="90"/>
  <c r="P91" i="90"/>
  <c r="Q51" i="90"/>
  <c r="Q91" i="90"/>
  <c r="R91" i="90"/>
  <c r="AN91" i="90"/>
  <c r="AC51" i="90"/>
  <c r="Y91" i="90"/>
  <c r="AJ91" i="90"/>
  <c r="AD91" i="90"/>
  <c r="C51" i="90"/>
  <c r="C91" i="90"/>
  <c r="AE51" i="90"/>
  <c r="G51" i="90"/>
  <c r="D91" i="90"/>
  <c r="G91" i="90"/>
  <c r="O91" i="90"/>
  <c r="W51" i="90"/>
  <c r="AB51" i="90"/>
  <c r="L91" i="90"/>
  <c r="L51" i="90"/>
  <c r="AH51" i="90"/>
  <c r="E91" i="90"/>
  <c r="E51" i="90"/>
  <c r="T51" i="90"/>
  <c r="Y51" i="90"/>
  <c r="AM51" i="90"/>
  <c r="F91" i="90"/>
  <c r="Z51" i="90"/>
  <c r="M91" i="90"/>
  <c r="M51" i="90"/>
  <c r="AI51" i="90"/>
  <c r="O53" i="233" l="1"/>
  <c r="O124" i="233"/>
  <c r="P48" i="233"/>
  <c r="N53" i="228"/>
  <c r="N124" i="228"/>
  <c r="O48" i="228"/>
  <c r="N53" i="229"/>
  <c r="N124" i="229"/>
  <c r="O48" i="229"/>
  <c r="M53" i="227"/>
  <c r="M124" i="227"/>
  <c r="N48" i="227"/>
  <c r="R53" i="232"/>
  <c r="R124" i="232"/>
  <c r="S48" i="232"/>
  <c r="P53" i="230"/>
  <c r="P124" i="230"/>
  <c r="Q48" i="230"/>
  <c r="B1" i="90"/>
  <c r="B1" i="206"/>
  <c r="N53" i="227" l="1"/>
  <c r="N124" i="227"/>
  <c r="O48" i="227"/>
  <c r="S53" i="232"/>
  <c r="S124" i="232"/>
  <c r="S49" i="232"/>
  <c r="P53" i="233"/>
  <c r="P124" i="233"/>
  <c r="Q48" i="233"/>
  <c r="Q53" i="230"/>
  <c r="Q124" i="230"/>
  <c r="R48" i="230"/>
  <c r="O53" i="228"/>
  <c r="O124" i="228"/>
  <c r="P48" i="228"/>
  <c r="O53" i="229"/>
  <c r="O124" i="229"/>
  <c r="P48" i="229"/>
  <c r="B1" i="205"/>
  <c r="P53" i="228" l="1"/>
  <c r="P124" i="228"/>
  <c r="Q48" i="228"/>
  <c r="O53" i="227"/>
  <c r="O124" i="227"/>
  <c r="P48" i="227"/>
  <c r="R53" i="230"/>
  <c r="R124" i="230"/>
  <c r="S48" i="230"/>
  <c r="P53" i="229"/>
  <c r="P124" i="229"/>
  <c r="Q48" i="229"/>
  <c r="S54" i="232"/>
  <c r="T49" i="232"/>
  <c r="Q53" i="233"/>
  <c r="Q124" i="233"/>
  <c r="R48" i="233"/>
  <c r="B1" i="223"/>
  <c r="Q53" i="229" l="1"/>
  <c r="Q124" i="229"/>
  <c r="R48" i="229"/>
  <c r="Q53" i="228"/>
  <c r="Q124" i="228"/>
  <c r="R48" i="228"/>
  <c r="T54" i="232"/>
  <c r="U49" i="232"/>
  <c r="P53" i="227"/>
  <c r="P124" i="227"/>
  <c r="Q48" i="227"/>
  <c r="R53" i="233"/>
  <c r="R124" i="233"/>
  <c r="S48" i="233"/>
  <c r="S53" i="230"/>
  <c r="S124" i="230"/>
  <c r="S49" i="230"/>
  <c r="D4" i="195"/>
  <c r="H4" i="205"/>
  <c r="H65" i="205" s="1"/>
  <c r="C45" i="90"/>
  <c r="U54" i="232" l="1"/>
  <c r="V49" i="232"/>
  <c r="Q53" i="227"/>
  <c r="Q124" i="227"/>
  <c r="R48" i="227"/>
  <c r="R53" i="229"/>
  <c r="R124" i="229"/>
  <c r="S48" i="229"/>
  <c r="S53" i="233"/>
  <c r="S124" i="233"/>
  <c r="S49" i="233"/>
  <c r="R53" i="228"/>
  <c r="R124" i="228"/>
  <c r="S48" i="228"/>
  <c r="S54" i="230"/>
  <c r="T49" i="230"/>
  <c r="C48" i="90"/>
  <c r="C124" i="90" s="1"/>
  <c r="C122" i="90"/>
  <c r="C90" i="90"/>
  <c r="C49" i="90"/>
  <c r="C54" i="90" s="1"/>
  <c r="S53" i="229" l="1"/>
  <c r="S124" i="229"/>
  <c r="S49" i="229"/>
  <c r="S54" i="233"/>
  <c r="T49" i="233"/>
  <c r="T54" i="230"/>
  <c r="U49" i="230"/>
  <c r="S53" i="228"/>
  <c r="S124" i="228"/>
  <c r="S49" i="228"/>
  <c r="V54" i="232"/>
  <c r="W49" i="232"/>
  <c r="R53" i="227"/>
  <c r="R124" i="227"/>
  <c r="S48" i="227"/>
  <c r="C53" i="90"/>
  <c r="X4" i="195"/>
  <c r="AB4" i="226"/>
  <c r="L4" i="226"/>
  <c r="H4" i="195"/>
  <c r="AF4" i="226"/>
  <c r="AB4" i="195"/>
  <c r="AI4" i="195"/>
  <c r="AM4" i="226"/>
  <c r="Z4" i="226"/>
  <c r="V4" i="195"/>
  <c r="V4" i="226"/>
  <c r="R4" i="195"/>
  <c r="S4" i="195"/>
  <c r="W4" i="226"/>
  <c r="AX4" i="226"/>
  <c r="AT4" i="195"/>
  <c r="AN4" i="195"/>
  <c r="AR4" i="226"/>
  <c r="E4" i="195"/>
  <c r="I4" i="226"/>
  <c r="J4" i="226"/>
  <c r="F4" i="195"/>
  <c r="X4" i="226"/>
  <c r="T4" i="195"/>
  <c r="O4" i="195"/>
  <c r="S4" i="226"/>
  <c r="AN4" i="226"/>
  <c r="AJ4" i="195"/>
  <c r="AY4" i="226"/>
  <c r="AU4" i="195"/>
  <c r="AS4" i="195"/>
  <c r="AW4" i="226"/>
  <c r="AK4" i="195"/>
  <c r="AO4" i="226"/>
  <c r="T4" i="226"/>
  <c r="P4" i="195"/>
  <c r="AD4" i="195"/>
  <c r="AH4" i="226"/>
  <c r="AL4" i="226"/>
  <c r="AH4" i="195"/>
  <c r="W4" i="195"/>
  <c r="AA4" i="226"/>
  <c r="AQ4" i="226"/>
  <c r="AM4" i="195"/>
  <c r="Z4" i="195"/>
  <c r="AD4" i="226"/>
  <c r="K4" i="195"/>
  <c r="O4" i="226"/>
  <c r="AO4" i="195"/>
  <c r="AS4" i="226"/>
  <c r="Y4" i="195"/>
  <c r="AC4" i="226"/>
  <c r="AT4" i="226"/>
  <c r="AP4" i="195"/>
  <c r="G4" i="195"/>
  <c r="K4" i="226"/>
  <c r="AI4" i="226"/>
  <c r="AE4" i="195"/>
  <c r="N4" i="226"/>
  <c r="J4" i="195"/>
  <c r="R4" i="226"/>
  <c r="N4" i="195"/>
  <c r="Y4" i="226"/>
  <c r="U4" i="195"/>
  <c r="M4" i="226"/>
  <c r="I4" i="195"/>
  <c r="AK4" i="226"/>
  <c r="AG4" i="195"/>
  <c r="Q4" i="226"/>
  <c r="M4" i="195"/>
  <c r="AA4" i="195"/>
  <c r="AE4" i="226"/>
  <c r="AQ4" i="195"/>
  <c r="AU4" i="226"/>
  <c r="AL4" i="195"/>
  <c r="AP4" i="226"/>
  <c r="Q4" i="195"/>
  <c r="U4" i="226"/>
  <c r="AV4" i="226"/>
  <c r="AR4" i="195"/>
  <c r="AJ4" i="226"/>
  <c r="AF4" i="195"/>
  <c r="AZ4" i="226"/>
  <c r="AV4" i="195"/>
  <c r="P4" i="226"/>
  <c r="L4" i="195"/>
  <c r="AG4" i="226"/>
  <c r="AD4" i="205"/>
  <c r="AD65" i="205" s="1"/>
  <c r="L4" i="205"/>
  <c r="L65" i="205" s="1"/>
  <c r="AL4" i="205"/>
  <c r="AL65" i="205" s="1"/>
  <c r="AU4" i="205"/>
  <c r="AU65" i="205" s="1"/>
  <c r="AG4" i="205"/>
  <c r="AG65" i="205" s="1"/>
  <c r="AA4" i="205"/>
  <c r="AA65" i="205" s="1"/>
  <c r="N4" i="205"/>
  <c r="N65" i="205" s="1"/>
  <c r="AT4" i="205"/>
  <c r="AT65" i="205" s="1"/>
  <c r="AY4" i="205"/>
  <c r="AY65" i="205" s="1"/>
  <c r="AC4" i="205"/>
  <c r="AC65" i="205" s="1"/>
  <c r="I4" i="205"/>
  <c r="I65" i="205" s="1"/>
  <c r="U4" i="205"/>
  <c r="U65" i="205" s="1"/>
  <c r="AR4" i="205"/>
  <c r="AR65" i="205" s="1"/>
  <c r="AK4" i="205"/>
  <c r="AK65" i="205" s="1"/>
  <c r="V4" i="205"/>
  <c r="V65" i="205" s="1"/>
  <c r="AN4" i="205"/>
  <c r="AN65" i="205" s="1"/>
  <c r="F90" i="90"/>
  <c r="AP4" i="205"/>
  <c r="AP65" i="205" s="1"/>
  <c r="X4" i="205"/>
  <c r="X65" i="205" s="1"/>
  <c r="K4" i="205"/>
  <c r="K65" i="205" s="1"/>
  <c r="AJ4" i="205"/>
  <c r="AJ65" i="205" s="1"/>
  <c r="T4" i="205"/>
  <c r="T65" i="205" s="1"/>
  <c r="AV4" i="205"/>
  <c r="AV65" i="205" s="1"/>
  <c r="Z4" i="205"/>
  <c r="Z65" i="205" s="1"/>
  <c r="AS4" i="205"/>
  <c r="AS65" i="205" s="1"/>
  <c r="AI4" i="205"/>
  <c r="AI65" i="205" s="1"/>
  <c r="W4" i="205"/>
  <c r="W65" i="205" s="1"/>
  <c r="AX4" i="205"/>
  <c r="AX65" i="205" s="1"/>
  <c r="AF4" i="205"/>
  <c r="AF65" i="205" s="1"/>
  <c r="AH4" i="205"/>
  <c r="AH65" i="205" s="1"/>
  <c r="R4" i="205"/>
  <c r="R65" i="205" s="1"/>
  <c r="O4" i="205"/>
  <c r="O65" i="205" s="1"/>
  <c r="AQ4" i="205"/>
  <c r="AQ65" i="205" s="1"/>
  <c r="Y4" i="205"/>
  <c r="Y65" i="205" s="1"/>
  <c r="S4" i="205"/>
  <c r="S65" i="205" s="1"/>
  <c r="Q4" i="205"/>
  <c r="Q65" i="205" s="1"/>
  <c r="AZ4" i="205"/>
  <c r="AZ65" i="205" s="1"/>
  <c r="M4" i="205"/>
  <c r="M65" i="205" s="1"/>
  <c r="J4" i="205"/>
  <c r="J65" i="205" s="1"/>
  <c r="AW4" i="205"/>
  <c r="AW65" i="205" s="1"/>
  <c r="P4" i="205"/>
  <c r="P65" i="205" s="1"/>
  <c r="AB4" i="205"/>
  <c r="AB65" i="205" s="1"/>
  <c r="AO4" i="205"/>
  <c r="AO65" i="205" s="1"/>
  <c r="AM4" i="205"/>
  <c r="AM65" i="205" s="1"/>
  <c r="AE4" i="205"/>
  <c r="AE65" i="205" s="1"/>
  <c r="AC4" i="195"/>
  <c r="W54" i="232" l="1"/>
  <c r="X49" i="232"/>
  <c r="S53" i="227"/>
  <c r="S124" i="227"/>
  <c r="S49" i="227"/>
  <c r="U54" i="230"/>
  <c r="V49" i="230"/>
  <c r="S54" i="229"/>
  <c r="T49" i="229"/>
  <c r="S54" i="228"/>
  <c r="T49" i="228"/>
  <c r="T54" i="233"/>
  <c r="U49" i="233"/>
  <c r="R55" i="199"/>
  <c r="S55" i="199" s="1"/>
  <c r="P55" i="4" s="1"/>
  <c r="R56" i="199"/>
  <c r="S56" i="199" s="1"/>
  <c r="P56" i="4" s="1"/>
  <c r="R52" i="199"/>
  <c r="R54" i="199"/>
  <c r="R51" i="199"/>
  <c r="S51" i="199" s="1"/>
  <c r="P51" i="4" s="1"/>
  <c r="R48" i="199"/>
  <c r="R50" i="199"/>
  <c r="S50" i="199" s="1"/>
  <c r="R6" i="199"/>
  <c r="S6" i="199" s="1"/>
  <c r="R42" i="199"/>
  <c r="R14" i="199"/>
  <c r="S14" i="199" s="1"/>
  <c r="P14" i="4" s="1"/>
  <c r="R21" i="199"/>
  <c r="S21" i="199" s="1"/>
  <c r="P21" i="4" s="1"/>
  <c r="R39" i="199"/>
  <c r="S39" i="199" s="1"/>
  <c r="P39" i="4" s="1"/>
  <c r="L90" i="90"/>
  <c r="L122" i="90"/>
  <c r="R13" i="199"/>
  <c r="R47" i="199"/>
  <c r="S47" i="199" s="1"/>
  <c r="P47" i="4" s="1"/>
  <c r="R40" i="199"/>
  <c r="S40" i="199" s="1"/>
  <c r="P40" i="4" s="1"/>
  <c r="G122" i="90"/>
  <c r="G90" i="90"/>
  <c r="W122" i="90"/>
  <c r="S52" i="199"/>
  <c r="P52" i="4" s="1"/>
  <c r="R17" i="199"/>
  <c r="R11" i="199"/>
  <c r="S11" i="199" s="1"/>
  <c r="P11" i="4" s="1"/>
  <c r="R15" i="199"/>
  <c r="S15" i="199" s="1"/>
  <c r="P15" i="4" s="1"/>
  <c r="R34" i="199"/>
  <c r="S34" i="199" s="1"/>
  <c r="P34" i="4" s="1"/>
  <c r="R22" i="199"/>
  <c r="S22" i="199" s="1"/>
  <c r="P22" i="4" s="1"/>
  <c r="R26" i="199"/>
  <c r="S26" i="199" s="1"/>
  <c r="P26" i="4" s="1"/>
  <c r="R36" i="199"/>
  <c r="S36" i="199" s="1"/>
  <c r="P36" i="4" s="1"/>
  <c r="S48" i="199"/>
  <c r="P48" i="4" s="1"/>
  <c r="R10" i="199"/>
  <c r="S10" i="199" s="1"/>
  <c r="P10" i="4" s="1"/>
  <c r="R33" i="199"/>
  <c r="S33" i="199" s="1"/>
  <c r="P33" i="4" s="1"/>
  <c r="R43" i="199"/>
  <c r="S43" i="199" s="1"/>
  <c r="P43" i="4" s="1"/>
  <c r="R46" i="199"/>
  <c r="R32" i="199"/>
  <c r="R24" i="199"/>
  <c r="R20" i="199"/>
  <c r="R35" i="199"/>
  <c r="S35" i="199" s="1"/>
  <c r="P35" i="4" s="1"/>
  <c r="R29" i="199"/>
  <c r="S29" i="199" s="1"/>
  <c r="P29" i="4" s="1"/>
  <c r="R44" i="199"/>
  <c r="S44" i="199" s="1"/>
  <c r="P44" i="4" s="1"/>
  <c r="R7" i="199"/>
  <c r="S7" i="199" s="1"/>
  <c r="P7" i="4" s="1"/>
  <c r="R30" i="199"/>
  <c r="S30" i="199" s="1"/>
  <c r="P30" i="4" s="1"/>
  <c r="R28" i="199"/>
  <c r="R8" i="199"/>
  <c r="S8" i="199" s="1"/>
  <c r="P8" i="4" s="1"/>
  <c r="R25" i="199"/>
  <c r="S25" i="199" s="1"/>
  <c r="P25" i="4" s="1"/>
  <c r="R18" i="199"/>
  <c r="S18" i="199" s="1"/>
  <c r="P18" i="4" s="1"/>
  <c r="R38" i="199"/>
  <c r="R9" i="199"/>
  <c r="S9" i="199" s="1"/>
  <c r="P9" i="4" s="1"/>
  <c r="T122" i="90"/>
  <c r="Y122" i="90"/>
  <c r="M90" i="90"/>
  <c r="M122" i="90"/>
  <c r="J122" i="90"/>
  <c r="J90" i="90"/>
  <c r="AB122" i="90"/>
  <c r="K122" i="90"/>
  <c r="K90" i="90"/>
  <c r="AA122" i="90"/>
  <c r="P122" i="90"/>
  <c r="V122" i="90"/>
  <c r="R122" i="90"/>
  <c r="Z122" i="90"/>
  <c r="E90" i="90"/>
  <c r="E122" i="90"/>
  <c r="I90" i="90"/>
  <c r="I122" i="90"/>
  <c r="S122" i="90"/>
  <c r="U122" i="90"/>
  <c r="N122" i="90"/>
  <c r="N90" i="90"/>
  <c r="O90" i="90"/>
  <c r="O122" i="90"/>
  <c r="X122" i="90"/>
  <c r="F122" i="90"/>
  <c r="D90" i="90"/>
  <c r="D122" i="90"/>
  <c r="D48" i="90"/>
  <c r="H90" i="90"/>
  <c r="H122" i="90"/>
  <c r="Q122" i="90"/>
  <c r="T54" i="228" l="1"/>
  <c r="U49" i="228"/>
  <c r="V54" i="230"/>
  <c r="W49" i="230"/>
  <c r="X54" i="232"/>
  <c r="Y49" i="232"/>
  <c r="U54" i="233"/>
  <c r="V49" i="233"/>
  <c r="T54" i="229"/>
  <c r="U49" i="229"/>
  <c r="S54" i="227"/>
  <c r="T49" i="227"/>
  <c r="P6" i="4"/>
  <c r="P5" i="4" s="1"/>
  <c r="R5" i="4" s="1"/>
  <c r="U6" i="199"/>
  <c r="P50" i="4"/>
  <c r="R50" i="4" s="1"/>
  <c r="S49" i="199"/>
  <c r="S42" i="199"/>
  <c r="T42" i="199" s="1"/>
  <c r="R41" i="199"/>
  <c r="G6" i="4"/>
  <c r="I6" i="4" s="1"/>
  <c r="T6" i="199"/>
  <c r="Q55" i="4"/>
  <c r="R55" i="4"/>
  <c r="G55" i="4"/>
  <c r="I55" i="4" s="1"/>
  <c r="U55" i="199"/>
  <c r="T55" i="199"/>
  <c r="U56" i="199"/>
  <c r="T56" i="199"/>
  <c r="U51" i="199"/>
  <c r="T51" i="199"/>
  <c r="E48" i="90"/>
  <c r="E53" i="90" s="1"/>
  <c r="D124" i="90"/>
  <c r="U14" i="199"/>
  <c r="R9" i="4"/>
  <c r="G9" i="4"/>
  <c r="I9" i="4" s="1"/>
  <c r="Q9" i="4"/>
  <c r="R30" i="4"/>
  <c r="G30" i="4"/>
  <c r="I30" i="4" s="1"/>
  <c r="Q30" i="4"/>
  <c r="G35" i="4"/>
  <c r="I35" i="4" s="1"/>
  <c r="R35" i="4"/>
  <c r="Q35" i="4"/>
  <c r="R48" i="4"/>
  <c r="G48" i="4"/>
  <c r="I48" i="4" s="1"/>
  <c r="Q48" i="4"/>
  <c r="R34" i="4"/>
  <c r="G34" i="4"/>
  <c r="I34" i="4" s="1"/>
  <c r="Q34" i="4"/>
  <c r="G47" i="4"/>
  <c r="I47" i="4" s="1"/>
  <c r="Q47" i="4"/>
  <c r="R47" i="4"/>
  <c r="G14" i="4"/>
  <c r="I14" i="4" s="1"/>
  <c r="R14" i="4"/>
  <c r="Q14" i="4"/>
  <c r="R8" i="4"/>
  <c r="G8" i="4"/>
  <c r="I8" i="4" s="1"/>
  <c r="Q8" i="4"/>
  <c r="R7" i="4"/>
  <c r="G7" i="4"/>
  <c r="Q7" i="4"/>
  <c r="G43" i="4"/>
  <c r="I43" i="4" s="1"/>
  <c r="R43" i="4"/>
  <c r="Q43" i="4"/>
  <c r="R36" i="4"/>
  <c r="G36" i="4"/>
  <c r="I36" i="4" s="1"/>
  <c r="Q36" i="4"/>
  <c r="G39" i="4"/>
  <c r="I39" i="4" s="1"/>
  <c r="R39" i="4"/>
  <c r="Q39" i="4"/>
  <c r="G25" i="4"/>
  <c r="I25" i="4" s="1"/>
  <c r="R25" i="4"/>
  <c r="Q25" i="4"/>
  <c r="R18" i="4"/>
  <c r="G18" i="4"/>
  <c r="I18" i="4" s="1"/>
  <c r="Q18" i="4"/>
  <c r="R44" i="4"/>
  <c r="Q44" i="4"/>
  <c r="G44" i="4"/>
  <c r="I44" i="4" s="1"/>
  <c r="R33" i="4"/>
  <c r="G33" i="4"/>
  <c r="I33" i="4" s="1"/>
  <c r="Q33" i="4"/>
  <c r="R26" i="4"/>
  <c r="G26" i="4"/>
  <c r="I26" i="4" s="1"/>
  <c r="Q26" i="4"/>
  <c r="R15" i="4"/>
  <c r="G15" i="4"/>
  <c r="I15" i="4" s="1"/>
  <c r="Q15" i="4"/>
  <c r="T14" i="199"/>
  <c r="R21" i="4"/>
  <c r="Q21" i="4"/>
  <c r="G21" i="4"/>
  <c r="I21" i="4" s="1"/>
  <c r="R56" i="4"/>
  <c r="G56" i="4"/>
  <c r="I56" i="4" s="1"/>
  <c r="Q56" i="4"/>
  <c r="R29" i="4"/>
  <c r="G29" i="4"/>
  <c r="I29" i="4" s="1"/>
  <c r="Q29" i="4"/>
  <c r="R10" i="4"/>
  <c r="G10" i="4"/>
  <c r="I10" i="4" s="1"/>
  <c r="Q10" i="4"/>
  <c r="G22" i="4"/>
  <c r="R22" i="4"/>
  <c r="Q22" i="4"/>
  <c r="R11" i="4"/>
  <c r="G11" i="4"/>
  <c r="I11" i="4" s="1"/>
  <c r="Q11" i="4"/>
  <c r="R52" i="4"/>
  <c r="G52" i="4"/>
  <c r="I52" i="4" s="1"/>
  <c r="Q52" i="4"/>
  <c r="R40" i="4"/>
  <c r="G40" i="4"/>
  <c r="I40" i="4" s="1"/>
  <c r="Q40" i="4"/>
  <c r="R51" i="4"/>
  <c r="G51" i="4"/>
  <c r="I51" i="4" s="1"/>
  <c r="Q51" i="4"/>
  <c r="T9" i="199"/>
  <c r="U9" i="199"/>
  <c r="R27" i="199"/>
  <c r="S28" i="199"/>
  <c r="P28" i="4" s="1"/>
  <c r="T29" i="199"/>
  <c r="U29" i="199"/>
  <c r="R31" i="199"/>
  <c r="S32" i="199"/>
  <c r="P32" i="4" s="1"/>
  <c r="T10" i="199"/>
  <c r="U10" i="199"/>
  <c r="U22" i="199"/>
  <c r="T22" i="199"/>
  <c r="U11" i="199"/>
  <c r="T11" i="199"/>
  <c r="T52" i="199"/>
  <c r="U52" i="199"/>
  <c r="T40" i="199"/>
  <c r="U40" i="199"/>
  <c r="T39" i="199"/>
  <c r="U39" i="199"/>
  <c r="R37" i="199"/>
  <c r="S38" i="199"/>
  <c r="P38" i="4" s="1"/>
  <c r="U25" i="199"/>
  <c r="T25" i="199"/>
  <c r="T30" i="199"/>
  <c r="U30" i="199"/>
  <c r="U35" i="199"/>
  <c r="T35" i="199"/>
  <c r="R45" i="199"/>
  <c r="S46" i="199"/>
  <c r="S45" i="199" s="1"/>
  <c r="U48" i="199"/>
  <c r="T48" i="199"/>
  <c r="T34" i="199"/>
  <c r="U34" i="199"/>
  <c r="T47" i="199"/>
  <c r="U47" i="199"/>
  <c r="U21" i="199"/>
  <c r="T21" i="199"/>
  <c r="D53" i="90"/>
  <c r="U18" i="199"/>
  <c r="T18" i="199"/>
  <c r="T8" i="199"/>
  <c r="U8" i="199"/>
  <c r="T7" i="199"/>
  <c r="U7" i="199"/>
  <c r="R19" i="199"/>
  <c r="S20" i="199"/>
  <c r="P20" i="4" s="1"/>
  <c r="T43" i="199"/>
  <c r="U43" i="199"/>
  <c r="U36" i="199"/>
  <c r="T36" i="199"/>
  <c r="S13" i="199"/>
  <c r="P13" i="4" s="1"/>
  <c r="R12" i="199"/>
  <c r="U50" i="199"/>
  <c r="T50" i="199"/>
  <c r="D49" i="90"/>
  <c r="R53" i="199"/>
  <c r="S54" i="199"/>
  <c r="P54" i="4" s="1"/>
  <c r="U44" i="199"/>
  <c r="T44" i="199"/>
  <c r="R23" i="199"/>
  <c r="S24" i="199"/>
  <c r="P24" i="4" s="1"/>
  <c r="T33" i="199"/>
  <c r="U33" i="199"/>
  <c r="U26" i="199"/>
  <c r="T26" i="199"/>
  <c r="U15" i="199"/>
  <c r="T15" i="199"/>
  <c r="R16" i="199"/>
  <c r="S17" i="199"/>
  <c r="P17" i="4" s="1"/>
  <c r="R5" i="199"/>
  <c r="S5" i="199"/>
  <c r="U5" i="199" s="1"/>
  <c r="R49" i="199"/>
  <c r="Q50" i="4" l="1"/>
  <c r="T54" i="227"/>
  <c r="U49" i="227"/>
  <c r="V54" i="233"/>
  <c r="W49" i="233"/>
  <c r="W54" i="230"/>
  <c r="X49" i="230"/>
  <c r="U54" i="229"/>
  <c r="V49" i="229"/>
  <c r="Y54" i="232"/>
  <c r="Z49" i="232"/>
  <c r="U54" i="228"/>
  <c r="V49" i="228"/>
  <c r="Q6" i="4"/>
  <c r="U42" i="199"/>
  <c r="R6" i="4"/>
  <c r="G50" i="4"/>
  <c r="G49" i="4" s="1"/>
  <c r="P42" i="4"/>
  <c r="S41" i="199"/>
  <c r="P41" i="4" s="1"/>
  <c r="P46" i="4"/>
  <c r="G46" i="4" s="1"/>
  <c r="I46" i="4" s="1"/>
  <c r="U45" i="199"/>
  <c r="T49" i="199"/>
  <c r="F48" i="90"/>
  <c r="E124" i="90"/>
  <c r="D54" i="90"/>
  <c r="E49" i="90"/>
  <c r="R20" i="4"/>
  <c r="G20" i="4"/>
  <c r="I20" i="4" s="1"/>
  <c r="Q20" i="4"/>
  <c r="R32" i="4"/>
  <c r="G32" i="4"/>
  <c r="Q32" i="4"/>
  <c r="G28" i="4"/>
  <c r="R28" i="4"/>
  <c r="Q28" i="4"/>
  <c r="G17" i="4"/>
  <c r="R17" i="4"/>
  <c r="Q17" i="4"/>
  <c r="R24" i="4"/>
  <c r="G24" i="4"/>
  <c r="Q24" i="4"/>
  <c r="U49" i="199"/>
  <c r="P49" i="4"/>
  <c r="R13" i="4"/>
  <c r="G13" i="4"/>
  <c r="Q13" i="4"/>
  <c r="U41" i="199"/>
  <c r="R54" i="4"/>
  <c r="G54" i="4"/>
  <c r="Q54" i="4"/>
  <c r="I7" i="4"/>
  <c r="G5" i="4"/>
  <c r="R38" i="4"/>
  <c r="G38" i="4"/>
  <c r="Q38" i="4"/>
  <c r="I22" i="4"/>
  <c r="Q5" i="4"/>
  <c r="T5" i="199"/>
  <c r="U13" i="199"/>
  <c r="S12" i="199"/>
  <c r="T13" i="199"/>
  <c r="T12" i="199" s="1"/>
  <c r="T41" i="199"/>
  <c r="L58" i="4"/>
  <c r="S58" i="4" s="1"/>
  <c r="U20" i="199"/>
  <c r="S19" i="199"/>
  <c r="T20" i="199"/>
  <c r="T19" i="199" s="1"/>
  <c r="U46" i="199"/>
  <c r="T46" i="199"/>
  <c r="T45" i="199" s="1"/>
  <c r="U24" i="199"/>
  <c r="S23" i="199"/>
  <c r="T24" i="199"/>
  <c r="T23" i="199" s="1"/>
  <c r="U38" i="199"/>
  <c r="S37" i="199"/>
  <c r="T38" i="199"/>
  <c r="T37" i="199" s="1"/>
  <c r="U32" i="199"/>
  <c r="T32" i="199"/>
  <c r="T31" i="199" s="1"/>
  <c r="S31" i="199"/>
  <c r="R58" i="199"/>
  <c r="S16" i="199"/>
  <c r="U17" i="199"/>
  <c r="T17" i="199"/>
  <c r="T16" i="199" s="1"/>
  <c r="U54" i="199"/>
  <c r="S53" i="199"/>
  <c r="T54" i="199"/>
  <c r="T53" i="199" s="1"/>
  <c r="U28" i="199"/>
  <c r="S27" i="199"/>
  <c r="T28" i="199"/>
  <c r="T27" i="199" s="1"/>
  <c r="V54" i="228" l="1"/>
  <c r="W49" i="228"/>
  <c r="V54" i="229"/>
  <c r="W49" i="229"/>
  <c r="W54" i="233"/>
  <c r="X49" i="233"/>
  <c r="Z54" i="232"/>
  <c r="AA49" i="232"/>
  <c r="X54" i="230"/>
  <c r="Y49" i="230"/>
  <c r="U54" i="227"/>
  <c r="V49" i="227"/>
  <c r="I50" i="4"/>
  <c r="I49" i="4" s="1"/>
  <c r="R46" i="4"/>
  <c r="Q46" i="4"/>
  <c r="G42" i="4"/>
  <c r="R42" i="4"/>
  <c r="Q42" i="4"/>
  <c r="G45" i="4"/>
  <c r="G48" i="90"/>
  <c r="F124" i="90"/>
  <c r="F53" i="90"/>
  <c r="G19" i="4"/>
  <c r="E54" i="90"/>
  <c r="F49" i="90"/>
  <c r="U23" i="199"/>
  <c r="P23" i="4"/>
  <c r="G12" i="4"/>
  <c r="I13" i="4"/>
  <c r="I12" i="4" s="1"/>
  <c r="U31" i="199"/>
  <c r="P31" i="4"/>
  <c r="U37" i="199"/>
  <c r="P37" i="4"/>
  <c r="I38" i="4"/>
  <c r="I37" i="4" s="1"/>
  <c r="G37" i="4"/>
  <c r="R41" i="4"/>
  <c r="Q41" i="4"/>
  <c r="I24" i="4"/>
  <c r="I23" i="4" s="1"/>
  <c r="G23" i="4"/>
  <c r="G16" i="4"/>
  <c r="I17" i="4"/>
  <c r="I16" i="4" s="1"/>
  <c r="G27" i="4"/>
  <c r="I28" i="4"/>
  <c r="I27" i="4" s="1"/>
  <c r="U19" i="199"/>
  <c r="P19" i="4"/>
  <c r="R49" i="4"/>
  <c r="Q49" i="4"/>
  <c r="I19" i="4"/>
  <c r="U27" i="199"/>
  <c r="P27" i="4"/>
  <c r="U53" i="199"/>
  <c r="P53" i="4"/>
  <c r="U16" i="199"/>
  <c r="P16" i="4"/>
  <c r="P45" i="4"/>
  <c r="U12" i="199"/>
  <c r="P12" i="4"/>
  <c r="I54" i="4"/>
  <c r="I53" i="4" s="1"/>
  <c r="G53" i="4"/>
  <c r="I45" i="4"/>
  <c r="I32" i="4"/>
  <c r="I31" i="4" s="1"/>
  <c r="G31" i="4"/>
  <c r="M58" i="4"/>
  <c r="I5" i="4"/>
  <c r="T58" i="199"/>
  <c r="S58" i="199"/>
  <c r="V54" i="227" l="1"/>
  <c r="W49" i="227"/>
  <c r="AA54" i="232"/>
  <c r="AB49" i="232"/>
  <c r="W54" i="229"/>
  <c r="X49" i="229"/>
  <c r="Y54" i="230"/>
  <c r="Z49" i="230"/>
  <c r="X54" i="233"/>
  <c r="Y49" i="233"/>
  <c r="W54" i="228"/>
  <c r="X49" i="228"/>
  <c r="I42" i="4"/>
  <c r="I41" i="4" s="1"/>
  <c r="I58" i="4" s="1"/>
  <c r="G41" i="4"/>
  <c r="G58" i="4" s="1"/>
  <c r="H48" i="90"/>
  <c r="G124" i="90"/>
  <c r="G53" i="90"/>
  <c r="F54" i="90"/>
  <c r="G49" i="90"/>
  <c r="R45" i="4"/>
  <c r="Q45" i="4"/>
  <c r="R53" i="4"/>
  <c r="Q53" i="4"/>
  <c r="R19" i="4"/>
  <c r="Q19" i="4"/>
  <c r="R37" i="4"/>
  <c r="Q37" i="4"/>
  <c r="R12" i="4"/>
  <c r="Q12" i="4"/>
  <c r="P58" i="4"/>
  <c r="R16" i="4"/>
  <c r="Q16" i="4"/>
  <c r="R27" i="4"/>
  <c r="Q27" i="4"/>
  <c r="R31" i="4"/>
  <c r="Q31" i="4"/>
  <c r="R23" i="4"/>
  <c r="Q23" i="4"/>
  <c r="X54" i="228" l="1"/>
  <c r="Y49" i="228"/>
  <c r="Z54" i="230"/>
  <c r="AA49" i="230"/>
  <c r="AB54" i="232"/>
  <c r="AC49" i="232"/>
  <c r="Y54" i="233"/>
  <c r="Z49" i="233"/>
  <c r="X54" i="229"/>
  <c r="Y49" i="229"/>
  <c r="W54" i="227"/>
  <c r="X49" i="227"/>
  <c r="Q58" i="4"/>
  <c r="R58" i="4"/>
  <c r="I48" i="90"/>
  <c r="H124" i="90"/>
  <c r="H53" i="90"/>
  <c r="G54" i="90"/>
  <c r="H49" i="90"/>
  <c r="AA54" i="230" l="1"/>
  <c r="AB49" i="230"/>
  <c r="X54" i="227"/>
  <c r="Y49" i="227"/>
  <c r="Z54" i="233"/>
  <c r="AA49" i="233"/>
  <c r="Y54" i="229"/>
  <c r="Z49" i="229"/>
  <c r="AC54" i="232"/>
  <c r="AD49" i="232"/>
  <c r="Y54" i="228"/>
  <c r="Z49" i="228"/>
  <c r="J48" i="90"/>
  <c r="I53" i="90"/>
  <c r="I124" i="90"/>
  <c r="H54" i="90"/>
  <c r="I49" i="90"/>
  <c r="Z54" i="228" l="1"/>
  <c r="AA49" i="228"/>
  <c r="Z54" i="229"/>
  <c r="AA49" i="229"/>
  <c r="AD54" i="232"/>
  <c r="AE49" i="232"/>
  <c r="AA54" i="233"/>
  <c r="AB49" i="233"/>
  <c r="AB54" i="230"/>
  <c r="AC49" i="230"/>
  <c r="Y54" i="227"/>
  <c r="Z49" i="227"/>
  <c r="K48" i="90"/>
  <c r="J53" i="90"/>
  <c r="J124" i="90"/>
  <c r="I54" i="90"/>
  <c r="J49" i="90"/>
  <c r="Z54" i="227" l="1"/>
  <c r="AA49" i="227"/>
  <c r="AB54" i="233"/>
  <c r="AC49" i="233"/>
  <c r="AC54" i="230"/>
  <c r="AD49" i="230"/>
  <c r="AE54" i="232"/>
  <c r="AF49" i="232"/>
  <c r="AA54" i="228"/>
  <c r="AB49" i="228"/>
  <c r="AA54" i="229"/>
  <c r="AB49" i="229"/>
  <c r="L48" i="90"/>
  <c r="K53" i="90"/>
  <c r="K124" i="90"/>
  <c r="J54" i="90"/>
  <c r="K49" i="90"/>
  <c r="AC54" i="233" l="1"/>
  <c r="AD49" i="233"/>
  <c r="AB54" i="229"/>
  <c r="AC49" i="229"/>
  <c r="AD54" i="230"/>
  <c r="AE49" i="230"/>
  <c r="AA54" i="227"/>
  <c r="AB49" i="227"/>
  <c r="AF54" i="232"/>
  <c r="AG49" i="232"/>
  <c r="AB54" i="228"/>
  <c r="AC49" i="228"/>
  <c r="M48" i="90"/>
  <c r="L124" i="90"/>
  <c r="L53" i="90"/>
  <c r="K54" i="90"/>
  <c r="L49" i="90"/>
  <c r="AB54" i="227" l="1"/>
  <c r="AC49" i="227"/>
  <c r="AC54" i="229"/>
  <c r="AD49" i="229"/>
  <c r="AE54" i="230"/>
  <c r="AF49" i="230"/>
  <c r="AD54" i="233"/>
  <c r="AE49" i="233"/>
  <c r="AC54" i="228"/>
  <c r="AD49" i="228"/>
  <c r="AG54" i="232"/>
  <c r="AH49" i="232"/>
  <c r="N48" i="90"/>
  <c r="M124" i="90"/>
  <c r="M53" i="90"/>
  <c r="L54" i="90"/>
  <c r="M49" i="90"/>
  <c r="AH54" i="232" l="1"/>
  <c r="AI49" i="232"/>
  <c r="AD54" i="229"/>
  <c r="AE49" i="229"/>
  <c r="AF54" i="230"/>
  <c r="AG49" i="230"/>
  <c r="AC54" i="227"/>
  <c r="AD49" i="227"/>
  <c r="AE54" i="233"/>
  <c r="AF49" i="233"/>
  <c r="AD54" i="228"/>
  <c r="AE49" i="228"/>
  <c r="O48" i="90"/>
  <c r="N124" i="90"/>
  <c r="N53" i="90"/>
  <c r="M54" i="90"/>
  <c r="N49" i="90"/>
  <c r="AE54" i="228" l="1"/>
  <c r="AF49" i="228"/>
  <c r="AD54" i="227"/>
  <c r="AE49" i="227"/>
  <c r="AF54" i="233"/>
  <c r="AG49" i="233"/>
  <c r="AI54" i="232"/>
  <c r="AJ49" i="232"/>
  <c r="AE54" i="229"/>
  <c r="AF49" i="229"/>
  <c r="AG54" i="230"/>
  <c r="AH49" i="230"/>
  <c r="P48" i="90"/>
  <c r="O53" i="90"/>
  <c r="O124" i="90"/>
  <c r="N54" i="90"/>
  <c r="O49" i="90"/>
  <c r="AJ54" i="232" l="1"/>
  <c r="AK49" i="232"/>
  <c r="AH54" i="230"/>
  <c r="AI49" i="230"/>
  <c r="AG54" i="233"/>
  <c r="AH49" i="233"/>
  <c r="AF54" i="228"/>
  <c r="AG49" i="228"/>
  <c r="AE54" i="227"/>
  <c r="AF49" i="227"/>
  <c r="AF54" i="229"/>
  <c r="AG49" i="229"/>
  <c r="Q48" i="90"/>
  <c r="P53" i="90"/>
  <c r="P124" i="90"/>
  <c r="O54" i="90"/>
  <c r="P49" i="90"/>
  <c r="AG54" i="229" l="1"/>
  <c r="AH49" i="229"/>
  <c r="AI54" i="230"/>
  <c r="AJ49" i="230"/>
  <c r="AF54" i="227"/>
  <c r="AG49" i="227"/>
  <c r="AK54" i="232"/>
  <c r="AL49" i="232"/>
  <c r="AG54" i="228"/>
  <c r="AH49" i="228"/>
  <c r="AH54" i="233"/>
  <c r="AI49" i="233"/>
  <c r="R48" i="90"/>
  <c r="Q53" i="90"/>
  <c r="Q124" i="90"/>
  <c r="P54" i="90"/>
  <c r="Q49" i="90"/>
  <c r="AJ54" i="230" l="1"/>
  <c r="AK49" i="230"/>
  <c r="AL54" i="232"/>
  <c r="AM49" i="232"/>
  <c r="AG54" i="227"/>
  <c r="AH49" i="227"/>
  <c r="AH54" i="229"/>
  <c r="AI49" i="229"/>
  <c r="AI54" i="233"/>
  <c r="AJ49" i="233"/>
  <c r="AH54" i="228"/>
  <c r="AI49" i="228"/>
  <c r="S48" i="90"/>
  <c r="R124" i="90"/>
  <c r="R53" i="90"/>
  <c r="Q54" i="90"/>
  <c r="R49" i="90"/>
  <c r="AI54" i="228" l="1"/>
  <c r="AJ49" i="228"/>
  <c r="AM54" i="232"/>
  <c r="AN49" i="232"/>
  <c r="AJ54" i="233"/>
  <c r="AK49" i="233"/>
  <c r="AK54" i="230"/>
  <c r="AL49" i="230"/>
  <c r="AI54" i="229"/>
  <c r="AJ49" i="229"/>
  <c r="AH54" i="227"/>
  <c r="AI49" i="227"/>
  <c r="T48" i="90"/>
  <c r="S53" i="90"/>
  <c r="S124" i="90"/>
  <c r="R54" i="90"/>
  <c r="S49" i="90"/>
  <c r="AL54" i="230" l="1"/>
  <c r="AM49" i="230"/>
  <c r="AN54" i="232"/>
  <c r="AO49" i="232"/>
  <c r="AJ54" i="229"/>
  <c r="AK49" i="229"/>
  <c r="AJ54" i="228"/>
  <c r="AK49" i="228"/>
  <c r="AJ49" i="227"/>
  <c r="AI54" i="227"/>
  <c r="AK54" i="233"/>
  <c r="AL49" i="233"/>
  <c r="U48" i="90"/>
  <c r="T124" i="90"/>
  <c r="T53" i="90"/>
  <c r="S54" i="90"/>
  <c r="T49" i="90"/>
  <c r="AL54" i="233" l="1"/>
  <c r="AM49" i="233"/>
  <c r="AK54" i="228"/>
  <c r="AL49" i="228"/>
  <c r="AK54" i="229"/>
  <c r="AL49" i="229"/>
  <c r="AM54" i="230"/>
  <c r="AN49" i="230"/>
  <c r="AO54" i="232"/>
  <c r="AP49" i="232"/>
  <c r="AJ54" i="227"/>
  <c r="AK49" i="227"/>
  <c r="V48" i="90"/>
  <c r="U53" i="90"/>
  <c r="U124" i="90"/>
  <c r="T54" i="90"/>
  <c r="U49" i="90"/>
  <c r="AN54" i="230" l="1"/>
  <c r="AO49" i="230"/>
  <c r="AL54" i="229"/>
  <c r="AM49" i="229"/>
  <c r="AM54" i="233"/>
  <c r="AN49" i="233"/>
  <c r="AK54" i="227"/>
  <c r="AL49" i="227"/>
  <c r="AL54" i="228"/>
  <c r="AM49" i="228"/>
  <c r="AP54" i="232"/>
  <c r="AQ49" i="232"/>
  <c r="W48" i="90"/>
  <c r="V53" i="90"/>
  <c r="V124" i="90"/>
  <c r="U54" i="90"/>
  <c r="V49" i="90"/>
  <c r="AQ54" i="232" l="1"/>
  <c r="AR49" i="232"/>
  <c r="AM54" i="229"/>
  <c r="AN49" i="229"/>
  <c r="AL54" i="227"/>
  <c r="AM49" i="227"/>
  <c r="AN54" i="233"/>
  <c r="AO49" i="233"/>
  <c r="AO54" i="230"/>
  <c r="AP49" i="230"/>
  <c r="AM54" i="228"/>
  <c r="AN49" i="228"/>
  <c r="X48" i="90"/>
  <c r="W124" i="90"/>
  <c r="W53" i="90"/>
  <c r="V54" i="90"/>
  <c r="W49" i="90"/>
  <c r="AN54" i="228" l="1"/>
  <c r="AO49" i="228"/>
  <c r="AO54" i="233"/>
  <c r="AP49" i="233"/>
  <c r="AM54" i="227"/>
  <c r="AN49" i="227"/>
  <c r="AR54" i="232"/>
  <c r="AS49" i="232"/>
  <c r="AN54" i="229"/>
  <c r="AO49" i="229"/>
  <c r="AP54" i="230"/>
  <c r="AQ49" i="230"/>
  <c r="Y48" i="90"/>
  <c r="X53" i="90"/>
  <c r="X124" i="90"/>
  <c r="W54" i="90"/>
  <c r="X49" i="90"/>
  <c r="AQ54" i="230" l="1"/>
  <c r="AR49" i="230"/>
  <c r="AN54" i="227"/>
  <c r="AO49" i="227"/>
  <c r="AO54" i="228"/>
  <c r="AP49" i="228"/>
  <c r="AS54" i="232"/>
  <c r="AT49" i="232"/>
  <c r="AP54" i="233"/>
  <c r="AQ49" i="233"/>
  <c r="AO54" i="229"/>
  <c r="AP49" i="229"/>
  <c r="Z48" i="90"/>
  <c r="Y53" i="90"/>
  <c r="Y124" i="90"/>
  <c r="X54" i="90"/>
  <c r="Y49" i="90"/>
  <c r="AO54" i="227" l="1"/>
  <c r="AP49" i="227"/>
  <c r="AT54" i="232"/>
  <c r="AU49" i="232"/>
  <c r="AP54" i="228"/>
  <c r="AQ49" i="228"/>
  <c r="AR54" i="230"/>
  <c r="AS49" i="230"/>
  <c r="AP54" i="229"/>
  <c r="AQ49" i="229"/>
  <c r="AQ54" i="233"/>
  <c r="AR49" i="233"/>
  <c r="AA48" i="90"/>
  <c r="Z53" i="90"/>
  <c r="Z124" i="90"/>
  <c r="Y54" i="90"/>
  <c r="Z49" i="90"/>
  <c r="AU54" i="232" l="1"/>
  <c r="AV49" i="232"/>
  <c r="AS54" i="230"/>
  <c r="AT49" i="230"/>
  <c r="AQ54" i="229"/>
  <c r="AR49" i="229"/>
  <c r="AP54" i="227"/>
  <c r="AQ49" i="227"/>
  <c r="AR54" i="233"/>
  <c r="AS49" i="233"/>
  <c r="AQ54" i="228"/>
  <c r="AR49" i="228"/>
  <c r="AB48" i="90"/>
  <c r="AA124" i="90"/>
  <c r="AA53" i="90"/>
  <c r="Z54" i="90"/>
  <c r="AA49" i="90"/>
  <c r="AQ54" i="227" l="1"/>
  <c r="AR49" i="227"/>
  <c r="AR54" i="229"/>
  <c r="AS49" i="229"/>
  <c r="AV54" i="232"/>
  <c r="AW49" i="232"/>
  <c r="AR54" i="228"/>
  <c r="AS49" i="228"/>
  <c r="AT54" i="230"/>
  <c r="AU49" i="230"/>
  <c r="AS54" i="233"/>
  <c r="AT49" i="233"/>
  <c r="AC48" i="90"/>
  <c r="AC124" i="90" s="1"/>
  <c r="AB53" i="90"/>
  <c r="AB124" i="90"/>
  <c r="AA54" i="90"/>
  <c r="AB49" i="90"/>
  <c r="AT54" i="233" l="1"/>
  <c r="AU49" i="233"/>
  <c r="AS54" i="229"/>
  <c r="AT49" i="229"/>
  <c r="AU54" i="230"/>
  <c r="AV49" i="230"/>
  <c r="AW54" i="232"/>
  <c r="AX49" i="232"/>
  <c r="AS49" i="227"/>
  <c r="AR54" i="227"/>
  <c r="AS54" i="228"/>
  <c r="AT49" i="228"/>
  <c r="AD48" i="90"/>
  <c r="AD124" i="90" s="1"/>
  <c r="AC53" i="90"/>
  <c r="AB54" i="90"/>
  <c r="AC49" i="90"/>
  <c r="AX54" i="232" l="1"/>
  <c r="AY49" i="232"/>
  <c r="AV54" i="230"/>
  <c r="AW49" i="230"/>
  <c r="AU54" i="233"/>
  <c r="AV49" i="233"/>
  <c r="AT54" i="228"/>
  <c r="AU49" i="228"/>
  <c r="AT54" i="229"/>
  <c r="AU49" i="229"/>
  <c r="AS54" i="227"/>
  <c r="AT49" i="227"/>
  <c r="AE48" i="90"/>
  <c r="AE124" i="90" s="1"/>
  <c r="AD53" i="90"/>
  <c r="AC54" i="90"/>
  <c r="AD49" i="90"/>
  <c r="AU54" i="228" l="1"/>
  <c r="AV49" i="228"/>
  <c r="AT54" i="227"/>
  <c r="AU49" i="227"/>
  <c r="AW54" i="230"/>
  <c r="AX49" i="230"/>
  <c r="AU54" i="229"/>
  <c r="AV49" i="229"/>
  <c r="AV54" i="233"/>
  <c r="AW49" i="233"/>
  <c r="AY54" i="232"/>
  <c r="AZ49" i="232"/>
  <c r="AF48" i="90"/>
  <c r="AF124" i="90" s="1"/>
  <c r="AE53" i="90"/>
  <c r="AD54" i="90"/>
  <c r="AE49" i="90"/>
  <c r="AV49" i="227" l="1"/>
  <c r="AU54" i="227"/>
  <c r="AZ54" i="232"/>
  <c r="BA49" i="232"/>
  <c r="AX54" i="230"/>
  <c r="AY49" i="230"/>
  <c r="AW49" i="228"/>
  <c r="AV54" i="228"/>
  <c r="AV54" i="229"/>
  <c r="AW49" i="229"/>
  <c r="AW54" i="233"/>
  <c r="AX49" i="233"/>
  <c r="AG48" i="90"/>
  <c r="AG124" i="90" s="1"/>
  <c r="AF53" i="90"/>
  <c r="AE54" i="90"/>
  <c r="AF49" i="90"/>
  <c r="BA54" i="232" l="1"/>
  <c r="BB49" i="232"/>
  <c r="AX54" i="233"/>
  <c r="AY49" i="233"/>
  <c r="AW54" i="228"/>
  <c r="AX49" i="228"/>
  <c r="AY54" i="230"/>
  <c r="AZ49" i="230"/>
  <c r="AW54" i="229"/>
  <c r="AX49" i="229"/>
  <c r="AV54" i="227"/>
  <c r="AW49" i="227"/>
  <c r="AH48" i="90"/>
  <c r="AH124" i="90" s="1"/>
  <c r="AG53" i="90"/>
  <c r="AF54" i="90"/>
  <c r="AG49" i="90"/>
  <c r="AZ49" i="233" l="1"/>
  <c r="AY54" i="233"/>
  <c r="AX49" i="227"/>
  <c r="AW54" i="227"/>
  <c r="AX54" i="229"/>
  <c r="AY49" i="229"/>
  <c r="BB54" i="232"/>
  <c r="BC49" i="232"/>
  <c r="AZ54" i="230"/>
  <c r="BA49" i="230"/>
  <c r="AX54" i="228"/>
  <c r="AY49" i="228"/>
  <c r="AI48" i="90"/>
  <c r="AH53" i="90"/>
  <c r="AG54" i="90"/>
  <c r="AH49" i="90"/>
  <c r="BC54" i="232" l="1"/>
  <c r="BD49" i="232"/>
  <c r="AY49" i="227"/>
  <c r="AX54" i="227"/>
  <c r="AY54" i="229"/>
  <c r="AZ49" i="229"/>
  <c r="AY54" i="228"/>
  <c r="AZ49" i="228"/>
  <c r="BA54" i="230"/>
  <c r="BB49" i="230"/>
  <c r="AZ54" i="233"/>
  <c r="BA49" i="233"/>
  <c r="AJ48" i="90"/>
  <c r="AJ124" i="90" s="1"/>
  <c r="AI124" i="90"/>
  <c r="AK48" i="90"/>
  <c r="AK124" i="90" s="1"/>
  <c r="AI53" i="90"/>
  <c r="AH54" i="90"/>
  <c r="AI49" i="90"/>
  <c r="BA54" i="233" l="1"/>
  <c r="BB49" i="233"/>
  <c r="AZ49" i="227"/>
  <c r="AY54" i="227"/>
  <c r="AZ54" i="229"/>
  <c r="BA49" i="229"/>
  <c r="BD54" i="232"/>
  <c r="BE49" i="232"/>
  <c r="AZ54" i="228"/>
  <c r="BA49" i="228"/>
  <c r="BB54" i="230"/>
  <c r="BC49" i="230"/>
  <c r="AJ53" i="90"/>
  <c r="AL48" i="90"/>
  <c r="AL124" i="90" s="1"/>
  <c r="AK53" i="90"/>
  <c r="AI54" i="90"/>
  <c r="AJ49" i="90"/>
  <c r="BC54" i="230" l="1"/>
  <c r="BD49" i="230"/>
  <c r="AZ54" i="227"/>
  <c r="BA49" i="227"/>
  <c r="BA54" i="228"/>
  <c r="BB49" i="228"/>
  <c r="BA54" i="229"/>
  <c r="BB49" i="229"/>
  <c r="BB54" i="233"/>
  <c r="BC49" i="233"/>
  <c r="BE54" i="232"/>
  <c r="BF49" i="232"/>
  <c r="AM48" i="90"/>
  <c r="AM124" i="90" s="1"/>
  <c r="AL53" i="90"/>
  <c r="AJ54" i="90"/>
  <c r="AK49" i="90"/>
  <c r="BA54" i="227" l="1"/>
  <c r="BB49" i="227"/>
  <c r="BB54" i="229"/>
  <c r="BC49" i="229"/>
  <c r="BC54" i="233"/>
  <c r="BD49" i="233"/>
  <c r="BE49" i="230"/>
  <c r="BD54" i="230"/>
  <c r="BG49" i="232"/>
  <c r="BF54" i="232"/>
  <c r="BB54" i="228"/>
  <c r="BC49" i="228"/>
  <c r="AN48" i="90"/>
  <c r="AN124" i="90" s="1"/>
  <c r="AM53" i="90"/>
  <c r="AK54" i="90"/>
  <c r="AL49" i="90"/>
  <c r="BC54" i="229" l="1"/>
  <c r="BD49" i="229"/>
  <c r="BD54" i="233"/>
  <c r="BE49" i="233"/>
  <c r="BB54" i="227"/>
  <c r="BC49" i="227"/>
  <c r="BC54" i="228"/>
  <c r="BD49" i="228"/>
  <c r="BE54" i="230"/>
  <c r="BF49" i="230"/>
  <c r="BH49" i="232"/>
  <c r="BG54" i="232"/>
  <c r="AN53" i="90"/>
  <c r="AL54" i="90"/>
  <c r="AM49" i="90"/>
  <c r="BD54" i="228" l="1"/>
  <c r="BE49" i="228"/>
  <c r="BH54" i="232"/>
  <c r="BI49" i="232"/>
  <c r="BG49" i="230"/>
  <c r="BF54" i="230"/>
  <c r="BE49" i="229"/>
  <c r="BD54" i="229"/>
  <c r="BF49" i="233"/>
  <c r="BE54" i="233"/>
  <c r="BC54" i="227"/>
  <c r="BD49" i="227"/>
  <c r="AM54" i="90"/>
  <c r="AN49" i="90"/>
  <c r="AO49" i="90" s="1"/>
  <c r="BI54" i="232" l="1"/>
  <c r="BJ49" i="232"/>
  <c r="BF49" i="229"/>
  <c r="BE54" i="229"/>
  <c r="BF49" i="228"/>
  <c r="BE54" i="228"/>
  <c r="BD54" i="227"/>
  <c r="BE49" i="227"/>
  <c r="BF54" i="233"/>
  <c r="BG49" i="233"/>
  <c r="BG54" i="230"/>
  <c r="BH49" i="230"/>
  <c r="AP49" i="90"/>
  <c r="AO54" i="90"/>
  <c r="AN54" i="90"/>
  <c r="BE54" i="227" l="1"/>
  <c r="BF49" i="227"/>
  <c r="BF54" i="229"/>
  <c r="BG49" i="229"/>
  <c r="BH54" i="230"/>
  <c r="BI49" i="230"/>
  <c r="BH49" i="233"/>
  <c r="BG54" i="233"/>
  <c r="BK49" i="232"/>
  <c r="BK54" i="232" s="1"/>
  <c r="BJ54" i="232"/>
  <c r="BF54" i="228"/>
  <c r="BG49" i="228"/>
  <c r="AP54" i="90"/>
  <c r="AQ49" i="90"/>
  <c r="BG54" i="228" l="1"/>
  <c r="BH49" i="228"/>
  <c r="BG54" i="229"/>
  <c r="BH49" i="229"/>
  <c r="BH54" i="233"/>
  <c r="BI49" i="233"/>
  <c r="BJ49" i="230"/>
  <c r="BI54" i="230"/>
  <c r="BG49" i="227"/>
  <c r="BF54" i="227"/>
  <c r="AQ54" i="90"/>
  <c r="AR49" i="90"/>
  <c r="BI49" i="229" l="1"/>
  <c r="BH54" i="229"/>
  <c r="BI54" i="233"/>
  <c r="BJ49" i="233"/>
  <c r="BH54" i="228"/>
  <c r="BI49" i="228"/>
  <c r="BJ54" i="230"/>
  <c r="BK49" i="230"/>
  <c r="BK54" i="230" s="1"/>
  <c r="BG54" i="227"/>
  <c r="BH49" i="227"/>
  <c r="AR54" i="90"/>
  <c r="AS49" i="90"/>
  <c r="BJ54" i="233" l="1"/>
  <c r="BK49" i="233"/>
  <c r="BK54" i="233" s="1"/>
  <c r="BI54" i="229"/>
  <c r="BJ49" i="229"/>
  <c r="BH54" i="227"/>
  <c r="BI49" i="227"/>
  <c r="BI54" i="228"/>
  <c r="BJ49" i="228"/>
  <c r="AS54" i="90"/>
  <c r="AT49" i="90"/>
  <c r="BI54" i="227" l="1"/>
  <c r="BJ49" i="227"/>
  <c r="BJ54" i="228"/>
  <c r="BK49" i="228"/>
  <c r="BK54" i="228" s="1"/>
  <c r="BJ54" i="229"/>
  <c r="BK49" i="229"/>
  <c r="BK54" i="229" s="1"/>
  <c r="AT54" i="90"/>
  <c r="AU49" i="90"/>
  <c r="BJ54" i="227" l="1"/>
  <c r="BK49" i="227"/>
  <c r="BK54" i="227" s="1"/>
  <c r="AU54" i="90"/>
  <c r="AV49" i="90"/>
  <c r="AW49" i="90" l="1"/>
  <c r="AV54" i="90"/>
  <c r="AW54" i="90" l="1"/>
  <c r="AX49" i="90"/>
  <c r="AX54" i="90" l="1"/>
  <c r="AY49" i="90"/>
  <c r="AY54" i="90" l="1"/>
  <c r="AZ49" i="90"/>
  <c r="BA49" i="90" l="1"/>
  <c r="AZ54" i="90"/>
  <c r="BA54" i="90" l="1"/>
  <c r="BB49" i="90"/>
  <c r="BB54" i="90" l="1"/>
  <c r="BC49" i="90"/>
  <c r="BC54" i="90" l="1"/>
  <c r="BD49" i="90"/>
  <c r="BE49" i="90" l="1"/>
  <c r="BD54" i="90"/>
  <c r="BE54" i="90" l="1"/>
  <c r="BF49" i="90"/>
  <c r="BF54" i="90" l="1"/>
  <c r="BG49" i="90"/>
  <c r="BG54" i="90" l="1"/>
  <c r="BH49" i="90"/>
  <c r="BI49" i="90" l="1"/>
  <c r="BH54" i="90"/>
  <c r="BI54" i="90" l="1"/>
  <c r="BJ49" i="90"/>
  <c r="BJ54" i="90" l="1"/>
  <c r="BK49" i="90"/>
  <c r="BK54" i="90" s="1"/>
</calcChain>
</file>

<file path=xl/sharedStrings.xml><?xml version="1.0" encoding="utf-8"?>
<sst xmlns="http://schemas.openxmlformats.org/spreadsheetml/2006/main" count="594" uniqueCount="271">
  <si>
    <t xml:space="preserve">Project Management             </t>
  </si>
  <si>
    <t xml:space="preserve">Project Engineer               </t>
  </si>
  <si>
    <t xml:space="preserve">Project Controls               </t>
  </si>
  <si>
    <t xml:space="preserve">Quality Assurance              </t>
  </si>
  <si>
    <t xml:space="preserve">Estimating                     </t>
  </si>
  <si>
    <t xml:space="preserve">Document Control               </t>
  </si>
  <si>
    <t xml:space="preserve">Process Engineering            </t>
  </si>
  <si>
    <t xml:space="preserve">Mechanical Engineering         </t>
  </si>
  <si>
    <t xml:space="preserve">Electrical Engineering         </t>
  </si>
  <si>
    <t xml:space="preserve">Controls Engineering           </t>
  </si>
  <si>
    <t xml:space="preserve">Structural Engineering         </t>
  </si>
  <si>
    <t xml:space="preserve">Pipeline Engineering           </t>
  </si>
  <si>
    <t xml:space="preserve">Civil - Earthworks Engineering </t>
  </si>
  <si>
    <t xml:space="preserve">Piping Design                  </t>
  </si>
  <si>
    <t xml:space="preserve">Electrical Design              </t>
  </si>
  <si>
    <t xml:space="preserve">Instrumentation Design         </t>
  </si>
  <si>
    <t xml:space="preserve">Controls Design                </t>
  </si>
  <si>
    <t xml:space="preserve">Structural Design              </t>
  </si>
  <si>
    <t xml:space="preserve">Pipeline Design                </t>
  </si>
  <si>
    <t xml:space="preserve">Civil - Earthworks Design      </t>
  </si>
  <si>
    <t xml:space="preserve">Eng. Application Services      </t>
  </si>
  <si>
    <t>(Budgeted Cost of Work Scheduled)</t>
  </si>
  <si>
    <t>(Budgeted Cost of Work Performed)</t>
  </si>
  <si>
    <t>(Actual Cost Work Performed)</t>
  </si>
  <si>
    <t>Actual Cost / Control Budget</t>
  </si>
  <si>
    <t>Earned Value / Control Budget</t>
  </si>
  <si>
    <t>TOTAL:</t>
  </si>
  <si>
    <t>Project Management</t>
  </si>
  <si>
    <t>Remaining</t>
  </si>
  <si>
    <t>Reporting Period (End)</t>
  </si>
  <si>
    <t xml:space="preserve">Note: </t>
  </si>
  <si>
    <t>Budget</t>
  </si>
  <si>
    <t>Legend:</t>
  </si>
  <si>
    <t xml:space="preserve"> </t>
  </si>
  <si>
    <t>01.</t>
  </si>
  <si>
    <t>02.</t>
  </si>
  <si>
    <t>03.</t>
  </si>
  <si>
    <t>04.</t>
  </si>
  <si>
    <t>05.</t>
  </si>
  <si>
    <t>06.</t>
  </si>
  <si>
    <t>07.</t>
  </si>
  <si>
    <t xml:space="preserve">Instrumentation Engineering              </t>
  </si>
  <si>
    <t>08.</t>
  </si>
  <si>
    <t>09.</t>
  </si>
  <si>
    <t>Grand Total</t>
  </si>
  <si>
    <t>Total Cummulative</t>
  </si>
  <si>
    <t>Error</t>
  </si>
  <si>
    <t>Time Charged</t>
  </si>
  <si>
    <t xml:space="preserve">Project Administration       </t>
  </si>
  <si>
    <t>Electrical Engineering &amp; Design</t>
  </si>
  <si>
    <t>Earned Value Report as of:</t>
  </si>
  <si>
    <t>Pipeline Engineering &amp; Design</t>
  </si>
  <si>
    <t>Paste</t>
  </si>
  <si>
    <t>Here -&gt;</t>
  </si>
  <si>
    <t>12.</t>
  </si>
  <si>
    <t>Actuals as of</t>
  </si>
  <si>
    <t>Original</t>
  </si>
  <si>
    <t>P&amp;ID Design &amp; Drafting</t>
  </si>
  <si>
    <t>Budgeted Units</t>
  </si>
  <si>
    <t>Actual Units</t>
  </si>
  <si>
    <t>Spreadsheet Field</t>
  </si>
  <si>
    <t>3 Part Curves as of :</t>
  </si>
  <si>
    <t>Remaining Units</t>
  </si>
  <si>
    <t>Current</t>
  </si>
  <si>
    <t>#</t>
  </si>
  <si>
    <t>Discipline</t>
  </si>
  <si>
    <t>Group</t>
  </si>
  <si>
    <t>Code</t>
  </si>
  <si>
    <t>Piping Design &amp; EAS</t>
  </si>
  <si>
    <t>Civil Engineering &amp; Design</t>
  </si>
  <si>
    <t>Structural Engineering &amp; Design</t>
  </si>
  <si>
    <t>Pending</t>
  </si>
  <si>
    <t>Changes</t>
  </si>
  <si>
    <t>Hours</t>
  </si>
  <si>
    <t>Hours Remaining as of:</t>
  </si>
  <si>
    <t>Forecast</t>
  </si>
  <si>
    <t>Error Check</t>
  </si>
  <si>
    <t>Budgeted</t>
  </si>
  <si>
    <t>Earned</t>
  </si>
  <si>
    <t>Check</t>
  </si>
  <si>
    <t>Timesheet Report (From PCS)</t>
  </si>
  <si>
    <t>Actual Hours</t>
  </si>
  <si>
    <t>Earned Percent</t>
  </si>
  <si>
    <t>Actual Percent</t>
  </si>
  <si>
    <t>Earned Hours</t>
  </si>
  <si>
    <t>Forecast Hours</t>
  </si>
  <si>
    <t>Control Hours</t>
  </si>
  <si>
    <t>Control Hours %</t>
  </si>
  <si>
    <t>Earned Hours %</t>
  </si>
  <si>
    <t>Actual Hours %</t>
  </si>
  <si>
    <t>Forecast Hours %</t>
  </si>
  <si>
    <t>FTEs = Full Time Equivalents</t>
  </si>
  <si>
    <t>Working Hours</t>
  </si>
  <si>
    <t>Actual FTEs</t>
  </si>
  <si>
    <t>Forecast FTEs</t>
  </si>
  <si>
    <t>Control FTEs</t>
  </si>
  <si>
    <t>Cumulative %</t>
  </si>
  <si>
    <t>Planned PF</t>
  </si>
  <si>
    <t>Cumulative PF</t>
  </si>
  <si>
    <t>Overall</t>
  </si>
  <si>
    <t>EV Progress Cummulative (From P6)</t>
  </si>
  <si>
    <t>As of:</t>
  </si>
  <si>
    <t>And Here -&gt;</t>
  </si>
  <si>
    <t>Source Hours</t>
  </si>
  <si>
    <t>Control Budget:</t>
  </si>
  <si>
    <t>Earned Hours (Cum)</t>
  </si>
  <si>
    <t>Project Management Team</t>
  </si>
  <si>
    <t>Engineering &amp; Design</t>
  </si>
  <si>
    <t>Baseline Hours (Cum)</t>
  </si>
  <si>
    <t>Week # 19</t>
  </si>
  <si>
    <t>Week # 20</t>
  </si>
  <si>
    <t>Week # 21</t>
  </si>
  <si>
    <t>Week # 22</t>
  </si>
  <si>
    <t>Week # 23</t>
  </si>
  <si>
    <t>Week # 24</t>
  </si>
  <si>
    <t>Week # 25</t>
  </si>
  <si>
    <t>Week # 26</t>
  </si>
  <si>
    <t>Week # 27</t>
  </si>
  <si>
    <t>Week # 28</t>
  </si>
  <si>
    <t>Week # 29</t>
  </si>
  <si>
    <t>Week # 30</t>
  </si>
  <si>
    <t>Week # 31</t>
  </si>
  <si>
    <t>Week # 32</t>
  </si>
  <si>
    <t>Week # 33</t>
  </si>
  <si>
    <t>Week # 34</t>
  </si>
  <si>
    <t>Week # 35</t>
  </si>
  <si>
    <t>Week # 36</t>
  </si>
  <si>
    <t>Week # 37</t>
  </si>
  <si>
    <t>Week # 38</t>
  </si>
  <si>
    <t>Week # 39</t>
  </si>
  <si>
    <t>Week # 40</t>
  </si>
  <si>
    <t>Week # 41</t>
  </si>
  <si>
    <t>Week # 42</t>
  </si>
  <si>
    <t>Week # 43</t>
  </si>
  <si>
    <t>Week # 10</t>
  </si>
  <si>
    <t>Week # 11</t>
  </si>
  <si>
    <t>Week # 12</t>
  </si>
  <si>
    <t>Week # 13</t>
  </si>
  <si>
    <t>Week # 14</t>
  </si>
  <si>
    <t>Week # 15</t>
  </si>
  <si>
    <t>Week # 16</t>
  </si>
  <si>
    <t>Week # 17</t>
  </si>
  <si>
    <t>Week # 18</t>
  </si>
  <si>
    <t>Week # 44</t>
  </si>
  <si>
    <t>Week # 45</t>
  </si>
  <si>
    <t>Week # 46</t>
  </si>
  <si>
    <t>Week # 47</t>
  </si>
  <si>
    <t>Week # 48</t>
  </si>
  <si>
    <t>Week # 49</t>
  </si>
  <si>
    <t>Week # 50</t>
  </si>
  <si>
    <t>Week # 51</t>
  </si>
  <si>
    <t>Week # 52</t>
  </si>
  <si>
    <t>SPI</t>
  </si>
  <si>
    <t>CPI</t>
  </si>
  <si>
    <t>MOC Hours (Cum)</t>
  </si>
  <si>
    <t>Control Plan Hours</t>
  </si>
  <si>
    <t>Control Plan Percent</t>
  </si>
  <si>
    <t>Control Plan Hours / Control Budget</t>
  </si>
  <si>
    <t>Baseline Plan Hours</t>
  </si>
  <si>
    <t>Changes Cummulative Hours (From P6)</t>
  </si>
  <si>
    <t>Baseline Cummulative Hours (From P6)</t>
  </si>
  <si>
    <t>Week # 3</t>
  </si>
  <si>
    <t>Week # 2</t>
  </si>
  <si>
    <t>Week # 1</t>
  </si>
  <si>
    <t>Week # 4</t>
  </si>
  <si>
    <t>Week # 5</t>
  </si>
  <si>
    <t>Week # 6</t>
  </si>
  <si>
    <t>Week # 7</t>
  </si>
  <si>
    <t>Week # 8</t>
  </si>
  <si>
    <t>Week # 9</t>
  </si>
  <si>
    <r>
      <rPr>
        <b/>
        <sz val="10"/>
        <rFont val="Arial"/>
        <family val="2"/>
      </rPr>
      <t>Potential Changes</t>
    </r>
    <r>
      <rPr>
        <sz val="10"/>
        <rFont val="Arial"/>
        <family val="2"/>
      </rPr>
      <t xml:space="preserve"> include hours from Initiated Change Notices and the Cummulative Productivity Gap (Actual Hours - Earned Hours)</t>
    </r>
  </si>
  <si>
    <t>Approved</t>
  </si>
  <si>
    <t>Non Scope</t>
  </si>
  <si>
    <t>Baseline Plan Percent</t>
  </si>
  <si>
    <t>Baseline Plan Hours / Control Budget</t>
  </si>
  <si>
    <t>Stress Engineering</t>
  </si>
  <si>
    <t>CN-00X</t>
  </si>
  <si>
    <r>
      <rPr>
        <b/>
        <sz val="10"/>
        <rFont val="Arial"/>
        <family val="2"/>
      </rPr>
      <t xml:space="preserve">Approved Non Scope </t>
    </r>
    <r>
      <rPr>
        <sz val="10"/>
        <rFont val="Arial"/>
        <family val="2"/>
      </rPr>
      <t>include hours considered in the Forecast at completion but not part of the control budget per approved Trends/Non ScopeChanges.</t>
    </r>
  </si>
  <si>
    <r>
      <t xml:space="preserve">Control Budget </t>
    </r>
    <r>
      <rPr>
        <sz val="10"/>
        <rFont val="Arial"/>
        <family val="2"/>
      </rPr>
      <t>includes hours required to perform an additional work as per approved Change Notices.</t>
    </r>
  </si>
  <si>
    <r>
      <rPr>
        <b/>
        <sz val="10"/>
        <rFont val="Arial"/>
        <family val="2"/>
      </rPr>
      <t>Pending Changes</t>
    </r>
    <r>
      <rPr>
        <sz val="10"/>
        <rFont val="Arial"/>
        <family val="2"/>
      </rPr>
      <t xml:space="preserve"> include hours required to perform an additional work pending approval.</t>
    </r>
  </si>
  <si>
    <t>Instrumentation &amp; Controls</t>
  </si>
  <si>
    <t>Process Engineering &amp; Design</t>
  </si>
  <si>
    <t>Mechanical &amp; Stress Engineering</t>
  </si>
  <si>
    <t>Procurement &amp; Contracts</t>
  </si>
  <si>
    <t>Week of</t>
  </si>
  <si>
    <t>Total to</t>
  </si>
  <si>
    <t>Progress Cummulative</t>
  </si>
  <si>
    <t>TOTAL</t>
  </si>
  <si>
    <t>-&gt;</t>
  </si>
  <si>
    <t>Here</t>
  </si>
  <si>
    <t>at completion</t>
  </si>
  <si>
    <t>Plan Percent</t>
  </si>
  <si>
    <t>Plan Hours</t>
  </si>
  <si>
    <t>Percent</t>
  </si>
  <si>
    <t>Actual</t>
  </si>
  <si>
    <t>Control</t>
  </si>
  <si>
    <t>CN-001</t>
  </si>
  <si>
    <t>May-01-2015</t>
  </si>
  <si>
    <t>May-08-2015</t>
  </si>
  <si>
    <t>May-15-2015</t>
  </si>
  <si>
    <t>May-22-2015</t>
  </si>
  <si>
    <t>200  Project Management</t>
  </si>
  <si>
    <t>210  Project Engineering</t>
  </si>
  <si>
    <t>230  Project Controls</t>
  </si>
  <si>
    <t>290  Project Administration</t>
  </si>
  <si>
    <t>310  Process Engineering</t>
  </si>
  <si>
    <t>320  Mechanical Engineering</t>
  </si>
  <si>
    <t>321  Stress Engineering</t>
  </si>
  <si>
    <t>360  Structural Engineering</t>
  </si>
  <si>
    <t>410  Process Design</t>
  </si>
  <si>
    <t>460  Structural Design</t>
  </si>
  <si>
    <t>490  Eng.Application Services</t>
  </si>
  <si>
    <t>Activity Name</t>
  </si>
  <si>
    <t>Cum Budgeted Units</t>
  </si>
  <si>
    <t>Total</t>
  </si>
  <si>
    <t xml:space="preserve">  R200  Project Management</t>
  </si>
  <si>
    <t xml:space="preserve">  R210  Project Engineering</t>
  </si>
  <si>
    <t xml:space="preserve">  R230  Project Controls</t>
  </si>
  <si>
    <t xml:space="preserve">  R240  Quality Assurance</t>
  </si>
  <si>
    <t xml:space="preserve">  R250  Estimating</t>
  </si>
  <si>
    <t xml:space="preserve">  R280  Document Control</t>
  </si>
  <si>
    <t xml:space="preserve">  R290  Project Secretarial</t>
  </si>
  <si>
    <t xml:space="preserve">  R310  Process Engineering</t>
  </si>
  <si>
    <t xml:space="preserve">  R321  Stress Engineering</t>
  </si>
  <si>
    <t xml:space="preserve">  R360  Structural Engineering</t>
  </si>
  <si>
    <t xml:space="preserve">  R410  Process Design</t>
  </si>
  <si>
    <t xml:space="preserve">  R460  Structural Design</t>
  </si>
  <si>
    <t xml:space="preserve">  R490  Engineering Application Services</t>
  </si>
  <si>
    <t>Potential</t>
  </si>
  <si>
    <t>May-29-2015</t>
  </si>
  <si>
    <t>Jun-05-2015</t>
  </si>
  <si>
    <t>Jun-12-2015</t>
  </si>
  <si>
    <t>Jun-19-2015</t>
  </si>
  <si>
    <t>280  Document Control</t>
  </si>
  <si>
    <t>Jun-26-2015</t>
  </si>
  <si>
    <t>Jul-03-2015</t>
  </si>
  <si>
    <t>Jul-10-2015</t>
  </si>
  <si>
    <t>Jul-17-2015</t>
  </si>
  <si>
    <t>Jul-24-2015</t>
  </si>
  <si>
    <t>250  Estimating</t>
  </si>
  <si>
    <t>Week # 53</t>
  </si>
  <si>
    <r>
      <rPr>
        <b/>
        <sz val="10"/>
        <rFont val="Arial"/>
        <family val="2"/>
      </rPr>
      <t>Current Plan Hours</t>
    </r>
    <r>
      <rPr>
        <sz val="10"/>
        <rFont val="Arial"/>
        <family val="2"/>
      </rPr>
      <t xml:space="preserve"> are based on the previous month end ASAP scenario.</t>
    </r>
  </si>
  <si>
    <t>Regulatory Affairs</t>
  </si>
  <si>
    <t>Jul-31-2015</t>
  </si>
  <si>
    <t>240  Quality Control &amp; HSE</t>
  </si>
  <si>
    <t>370  Pipeline Engineering</t>
  </si>
  <si>
    <t>380  Civil - Earthworks Eng</t>
  </si>
  <si>
    <t>470  Pipeline Design</t>
  </si>
  <si>
    <t>480  Civil - Earthworks Design</t>
  </si>
  <si>
    <t xml:space="preserve">  R370  Pipeline Engineering</t>
  </si>
  <si>
    <t xml:space="preserve">  R380  Civil - Earthworks Engineering</t>
  </si>
  <si>
    <t xml:space="preserve">  R390  Environmental Engineering</t>
  </si>
  <si>
    <t xml:space="preserve">  R470  Pipeline Design</t>
  </si>
  <si>
    <t xml:space="preserve">  R480  Civil - Earthworks Design</t>
  </si>
  <si>
    <t>Aug-07-2015</t>
  </si>
  <si>
    <t>Week # 54</t>
  </si>
  <si>
    <t>Week # 55</t>
  </si>
  <si>
    <t>Week # 56</t>
  </si>
  <si>
    <t>Week # 57</t>
  </si>
  <si>
    <t>Week # 58</t>
  </si>
  <si>
    <t>Week # 59</t>
  </si>
  <si>
    <t>Week # 60</t>
  </si>
  <si>
    <t>Week # 61</t>
  </si>
  <si>
    <t>Aug-14-2015</t>
  </si>
  <si>
    <t>Aug-21-2015</t>
  </si>
  <si>
    <t>Process</t>
  </si>
  <si>
    <t>Structural</t>
  </si>
  <si>
    <t>Stress</t>
  </si>
  <si>
    <t>Pipeline</t>
  </si>
  <si>
    <t>Civil</t>
  </si>
  <si>
    <t>XXX001.8E Client Project Phase 1A Flowlines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</si>
</sst>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[$-409]d\-mmm;@"/>
    <numFmt numFmtId="166" formatCode="[$-409]mmmm\ d\,\ yyyy;@"/>
    <numFmt numFmtId="167" formatCode="mmmm\ dd\,\ yyyy"/>
    <numFmt numFmtId="168" formatCode="0.0"/>
    <numFmt numFmtId="169" formatCode="0.0%"/>
    <numFmt numFmtId="170" formatCode="_(* #,##0.000000_);_(* \(#,##0.000000\);_(* &quot;-&quot;??_);_(@_)"/>
    <numFmt numFmtId="171" formatCode="[$-409]d\-mmm\-yy;@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7"/>
      <name val="Arial"/>
      <family val="2"/>
    </font>
    <font>
      <b/>
      <sz val="10"/>
      <color indexed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23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2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name val="Times New Roman"/>
      <family val="1"/>
    </font>
    <font>
      <b/>
      <i/>
      <sz val="16"/>
      <name val="Arial"/>
      <family val="2"/>
    </font>
    <font>
      <sz val="10"/>
      <color indexed="9"/>
      <name val="Times New Roman"/>
      <family val="1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00B0F0"/>
      <name val="Arial"/>
      <family val="2"/>
    </font>
    <font>
      <sz val="8"/>
      <color indexed="23"/>
      <name val="Arial"/>
      <family val="2"/>
    </font>
    <font>
      <b/>
      <sz val="10"/>
      <color indexed="56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0"/>
      <name val="Arial"/>
    </font>
    <font>
      <b/>
      <sz val="11"/>
      <color theme="1"/>
      <name val="Arial"/>
      <family val="2"/>
    </font>
    <font>
      <b/>
      <sz val="1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9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2" fillId="20" borderId="1" applyNumberFormat="0" applyAlignment="0" applyProtection="0"/>
    <xf numFmtId="0" fontId="41" fillId="0" borderId="2"/>
    <xf numFmtId="0" fontId="23" fillId="21" borderId="3" applyNumberFormat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Protection="0"/>
    <xf numFmtId="0" fontId="25" fillId="4" borderId="0" applyNumberFormat="0" applyBorder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8" fillId="0" borderId="6" applyNumberFormat="0" applyFill="0" applyAlignment="0" applyProtection="0"/>
    <xf numFmtId="0" fontId="28" fillId="0" borderId="0" applyNumberFormat="0" applyFill="0" applyBorder="0" applyAlignment="0" applyProtection="0"/>
    <xf numFmtId="0" fontId="29" fillId="7" borderId="1" applyNumberFormat="0" applyAlignment="0" applyProtection="0"/>
    <xf numFmtId="0" fontId="43" fillId="22" borderId="7" applyBorder="0"/>
    <xf numFmtId="0" fontId="30" fillId="0" borderId="8" applyNumberFormat="0" applyFill="0" applyAlignment="0" applyProtection="0"/>
    <xf numFmtId="0" fontId="31" fillId="23" borderId="0" applyNumberFormat="0" applyBorder="0" applyAlignment="0" applyProtection="0"/>
    <xf numFmtId="0" fontId="12" fillId="0" borderId="0"/>
    <xf numFmtId="0" fontId="44" fillId="0" borderId="0"/>
    <xf numFmtId="0" fontId="7" fillId="24" borderId="9" applyNumberFormat="0" applyFont="0" applyAlignment="0" applyProtection="0"/>
    <xf numFmtId="0" fontId="32" fillId="20" borderId="10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0" borderId="0">
      <alignment vertical="top"/>
    </xf>
    <xf numFmtId="0" fontId="33" fillId="0" borderId="0" applyNumberFormat="0" applyFill="0" applyBorder="0" applyAlignment="0" applyProtection="0"/>
    <xf numFmtId="0" fontId="34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24" borderId="9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 applyBorder="0"/>
    <xf numFmtId="0" fontId="6" fillId="0" borderId="0"/>
    <xf numFmtId="0" fontId="5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44" fontId="7" fillId="0" borderId="0" applyFont="0" applyFill="0" applyBorder="0" applyAlignment="0" applyProtection="0"/>
    <xf numFmtId="0" fontId="7" fillId="24" borderId="9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Border="0"/>
    <xf numFmtId="43" fontId="7" fillId="0" borderId="0" applyFont="0" applyFill="0" applyBorder="0" applyAlignment="0" applyProtection="0"/>
    <xf numFmtId="0" fontId="7" fillId="0" borderId="0"/>
    <xf numFmtId="0" fontId="3" fillId="0" borderId="0"/>
    <xf numFmtId="0" fontId="7" fillId="0" borderId="0">
      <alignment wrapText="1"/>
    </xf>
    <xf numFmtId="0" fontId="7" fillId="0" borderId="0">
      <alignment wrapText="1"/>
    </xf>
    <xf numFmtId="0" fontId="7" fillId="0" borderId="0"/>
    <xf numFmtId="0" fontId="2" fillId="0" borderId="0"/>
    <xf numFmtId="0" fontId="57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2" fillId="20" borderId="1" applyNumberFormat="0" applyAlignment="0" applyProtection="0"/>
    <xf numFmtId="0" fontId="23" fillId="21" borderId="3" applyNumberFormat="0" applyAlignment="0" applyProtection="0"/>
    <xf numFmtId="43" fontId="7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8" fillId="0" borderId="6" applyNumberFormat="0" applyFill="0" applyAlignment="0" applyProtection="0"/>
    <xf numFmtId="0" fontId="28" fillId="0" borderId="0" applyNumberFormat="0" applyFill="0" applyBorder="0" applyAlignment="0" applyProtection="0"/>
    <xf numFmtId="0" fontId="29" fillId="7" borderId="1" applyNumberFormat="0" applyAlignment="0" applyProtection="0"/>
    <xf numFmtId="0" fontId="30" fillId="0" borderId="8" applyNumberFormat="0" applyFill="0" applyAlignment="0" applyProtection="0"/>
    <xf numFmtId="0" fontId="31" fillId="23" borderId="0" applyNumberFormat="0" applyBorder="0" applyAlignment="0" applyProtection="0"/>
    <xf numFmtId="0" fontId="2" fillId="0" borderId="0"/>
    <xf numFmtId="0" fontId="7" fillId="24" borderId="9" applyNumberFormat="0" applyFont="0" applyAlignment="0" applyProtection="0"/>
    <xf numFmtId="0" fontId="32" fillId="20" borderId="10" applyNumberFormat="0" applyAlignment="0" applyProtection="0"/>
    <xf numFmtId="9" fontId="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7" fillId="0" borderId="0" applyFont="0" applyFill="0" applyBorder="0" applyAlignment="0" applyProtection="0"/>
    <xf numFmtId="0" fontId="1" fillId="0" borderId="0"/>
    <xf numFmtId="0" fontId="58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2" fillId="20" borderId="1" applyNumberFormat="0" applyAlignment="0" applyProtection="0"/>
    <xf numFmtId="0" fontId="23" fillId="21" borderId="3" applyNumberFormat="0" applyAlignment="0" applyProtection="0"/>
    <xf numFmtId="43" fontId="7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8" fillId="0" borderId="6" applyNumberFormat="0" applyFill="0" applyAlignment="0" applyProtection="0"/>
    <xf numFmtId="0" fontId="28" fillId="0" borderId="0" applyNumberFormat="0" applyFill="0" applyBorder="0" applyAlignment="0" applyProtection="0"/>
    <xf numFmtId="0" fontId="29" fillId="7" borderId="1" applyNumberFormat="0" applyAlignment="0" applyProtection="0"/>
    <xf numFmtId="0" fontId="30" fillId="0" borderId="8" applyNumberFormat="0" applyFill="0" applyAlignment="0" applyProtection="0"/>
    <xf numFmtId="0" fontId="31" fillId="23" borderId="0" applyNumberFormat="0" applyBorder="0" applyAlignment="0" applyProtection="0"/>
    <xf numFmtId="0" fontId="1" fillId="0" borderId="0"/>
    <xf numFmtId="0" fontId="7" fillId="24" borderId="9" applyNumberFormat="0" applyFont="0" applyAlignment="0" applyProtection="0"/>
    <xf numFmtId="0" fontId="32" fillId="20" borderId="10" applyNumberFormat="0" applyAlignment="0" applyProtection="0"/>
    <xf numFmtId="9" fontId="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7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22">
    <xf numFmtId="0" fontId="0" fillId="0" borderId="0" xfId="0"/>
    <xf numFmtId="2" fontId="0" fillId="0" borderId="0" xfId="0" applyNumberFormat="1"/>
    <xf numFmtId="0" fontId="9" fillId="0" borderId="0" xfId="0" applyFont="1"/>
    <xf numFmtId="0" fontId="0" fillId="0" borderId="0" xfId="0" applyBorder="1"/>
    <xf numFmtId="0" fontId="12" fillId="0" borderId="0" xfId="0" applyFont="1"/>
    <xf numFmtId="0" fontId="12" fillId="0" borderId="0" xfId="0" applyFont="1" applyBorder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7" fillId="0" borderId="0" xfId="0" applyFont="1"/>
    <xf numFmtId="0" fontId="17" fillId="0" borderId="0" xfId="0" applyFont="1"/>
    <xf numFmtId="0" fontId="9" fillId="0" borderId="0" xfId="0" applyFont="1" applyAlignment="1">
      <alignment horizontal="right"/>
    </xf>
    <xf numFmtId="0" fontId="18" fillId="0" borderId="0" xfId="0" applyFont="1"/>
    <xf numFmtId="0" fontId="14" fillId="0" borderId="0" xfId="0" applyFont="1"/>
    <xf numFmtId="0" fontId="7" fillId="0" borderId="0" xfId="0" applyFont="1" applyFill="1" applyBorder="1"/>
    <xf numFmtId="0" fontId="14" fillId="0" borderId="0" xfId="0" applyFont="1" applyAlignment="1">
      <alignment horizontal="center"/>
    </xf>
    <xf numFmtId="0" fontId="38" fillId="0" borderId="0" xfId="0" applyFont="1"/>
    <xf numFmtId="0" fontId="12" fillId="0" borderId="0" xfId="0" applyFont="1" applyAlignment="1">
      <alignment horizontal="left"/>
    </xf>
    <xf numFmtId="0" fontId="0" fillId="0" borderId="0" xfId="0" applyFill="1"/>
    <xf numFmtId="0" fontId="7" fillId="0" borderId="0" xfId="0" applyFont="1" applyAlignment="1">
      <alignment horizontal="left"/>
    </xf>
    <xf numFmtId="0" fontId="36" fillId="0" borderId="0" xfId="0" applyFont="1" applyAlignment="1"/>
    <xf numFmtId="15" fontId="7" fillId="0" borderId="0" xfId="0" applyNumberFormat="1" applyFont="1" applyFill="1" applyBorder="1"/>
    <xf numFmtId="0" fontId="36" fillId="0" borderId="0" xfId="0" applyFont="1" applyFill="1" applyAlignment="1"/>
    <xf numFmtId="0" fontId="36" fillId="0" borderId="0" xfId="0" applyFont="1" applyAlignment="1">
      <alignment horizontal="right"/>
    </xf>
    <xf numFmtId="0" fontId="39" fillId="0" borderId="0" xfId="0" applyFont="1" applyAlignment="1">
      <alignment horizontal="right"/>
    </xf>
    <xf numFmtId="0" fontId="38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2" fillId="0" borderId="0" xfId="42"/>
    <xf numFmtId="0" fontId="12" fillId="0" borderId="0" xfId="42" applyFont="1" applyFill="1" applyBorder="1"/>
    <xf numFmtId="0" fontId="12" fillId="0" borderId="0" xfId="42" applyNumberFormat="1" applyFont="1" applyFill="1" applyBorder="1"/>
    <xf numFmtId="0" fontId="12" fillId="0" borderId="0" xfId="42" applyFont="1"/>
    <xf numFmtId="0" fontId="12" fillId="0" borderId="0" xfId="42" applyFont="1" applyBorder="1"/>
    <xf numFmtId="0" fontId="13" fillId="0" borderId="0" xfId="0" applyFont="1" applyAlignment="1"/>
    <xf numFmtId="0" fontId="12" fillId="0" borderId="0" xfId="42" applyFont="1"/>
    <xf numFmtId="0" fontId="12" fillId="0" borderId="0" xfId="0" applyNumberFormat="1" applyFont="1" applyFill="1" applyBorder="1"/>
    <xf numFmtId="0" fontId="0" fillId="0" borderId="0" xfId="0"/>
    <xf numFmtId="2" fontId="0" fillId="0" borderId="0" xfId="0" applyNumberFormat="1"/>
    <xf numFmtId="0" fontId="0" fillId="0" borderId="0" xfId="0" applyNumberFormat="1"/>
    <xf numFmtId="15" fontId="0" fillId="0" borderId="0" xfId="0" applyNumberFormat="1"/>
    <xf numFmtId="0" fontId="12" fillId="0" borderId="0" xfId="42" applyFill="1"/>
    <xf numFmtId="0" fontId="12" fillId="0" borderId="0" xfId="42" applyNumberFormat="1" applyFont="1"/>
    <xf numFmtId="0" fontId="45" fillId="0" borderId="0" xfId="42" applyNumberFormat="1" applyFont="1"/>
    <xf numFmtId="0" fontId="46" fillId="0" borderId="0" xfId="42" applyNumberFormat="1" applyFont="1"/>
    <xf numFmtId="0" fontId="12" fillId="0" borderId="0" xfId="42" applyNumberFormat="1" applyFont="1" applyAlignment="1">
      <alignment horizontal="right"/>
    </xf>
    <xf numFmtId="0" fontId="12" fillId="0" borderId="0" xfId="42" applyNumberFormat="1" applyFont="1" applyBorder="1"/>
    <xf numFmtId="0" fontId="12" fillId="26" borderId="0" xfId="0" applyNumberFormat="1" applyFont="1" applyFill="1" applyBorder="1"/>
    <xf numFmtId="0" fontId="12" fillId="0" borderId="0" xfId="0" quotePrefix="1" applyFont="1" applyAlignment="1">
      <alignment horizontal="left"/>
    </xf>
    <xf numFmtId="2" fontId="12" fillId="0" borderId="0" xfId="42" applyNumberFormat="1" applyFont="1"/>
    <xf numFmtId="0" fontId="12" fillId="0" borderId="0" xfId="42" applyFont="1" applyFill="1"/>
    <xf numFmtId="0" fontId="48" fillId="0" borderId="0" xfId="0" applyFont="1"/>
    <xf numFmtId="0" fontId="49" fillId="0" borderId="0" xfId="0" applyFont="1" applyAlignment="1">
      <alignment horizontal="right"/>
    </xf>
    <xf numFmtId="4" fontId="48" fillId="0" borderId="0" xfId="0" applyNumberFormat="1" applyFont="1"/>
    <xf numFmtId="4" fontId="12" fillId="0" borderId="0" xfId="42" applyNumberFormat="1" applyFont="1"/>
    <xf numFmtId="0" fontId="13" fillId="0" borderId="0" xfId="0" applyFont="1" applyAlignment="1">
      <alignment horizontal="center"/>
    </xf>
    <xf numFmtId="2" fontId="0" fillId="0" borderId="0" xfId="0" applyNumberFormat="1" applyFill="1" applyBorder="1"/>
    <xf numFmtId="0" fontId="11" fillId="0" borderId="0" xfId="0" applyFont="1" applyFill="1" applyAlignment="1">
      <alignment horizontal="center"/>
    </xf>
    <xf numFmtId="15" fontId="11" fillId="0" borderId="0" xfId="0" applyNumberFormat="1" applyFont="1" applyFill="1" applyAlignment="1">
      <alignment horizontal="center"/>
    </xf>
    <xf numFmtId="2" fontId="14" fillId="25" borderId="0" xfId="0" applyNumberFormat="1" applyFont="1" applyFill="1"/>
    <xf numFmtId="165" fontId="0" fillId="0" borderId="0" xfId="0" applyNumberFormat="1"/>
    <xf numFmtId="165" fontId="7" fillId="0" borderId="0" xfId="0" applyNumberFormat="1" applyFont="1" applyFill="1" applyBorder="1" applyAlignment="1">
      <alignment horizontal="center"/>
    </xf>
    <xf numFmtId="0" fontId="7" fillId="0" borderId="0" xfId="42" applyFont="1" applyFill="1" applyBorder="1"/>
    <xf numFmtId="1" fontId="0" fillId="0" borderId="0" xfId="0" applyNumberFormat="1"/>
    <xf numFmtId="1" fontId="14" fillId="0" borderId="0" xfId="0" applyNumberFormat="1" applyFont="1"/>
    <xf numFmtId="0" fontId="13" fillId="0" borderId="0" xfId="0" applyFont="1" applyAlignment="1">
      <alignment horizontal="center"/>
    </xf>
    <xf numFmtId="166" fontId="13" fillId="0" borderId="0" xfId="42" applyNumberFormat="1" applyFont="1" applyAlignment="1"/>
    <xf numFmtId="1" fontId="12" fillId="0" borderId="0" xfId="0" applyNumberFormat="1" applyFont="1" applyBorder="1"/>
    <xf numFmtId="0" fontId="0" fillId="0" borderId="0" xfId="0" applyNumberFormat="1" applyBorder="1"/>
    <xf numFmtId="0" fontId="7" fillId="0" borderId="0" xfId="42" applyFont="1"/>
    <xf numFmtId="0" fontId="7" fillId="0" borderId="0" xfId="42" applyNumberFormat="1" applyFont="1" applyFill="1" applyBorder="1"/>
    <xf numFmtId="0" fontId="3" fillId="0" borderId="0" xfId="76"/>
    <xf numFmtId="0" fontId="12" fillId="0" borderId="0" xfId="42" applyNumberFormat="1" applyFont="1" applyFill="1"/>
    <xf numFmtId="15" fontId="14" fillId="0" borderId="0" xfId="0" applyNumberFormat="1" applyFont="1" applyFill="1" applyBorder="1"/>
    <xf numFmtId="0" fontId="14" fillId="0" borderId="0" xfId="42" applyNumberFormat="1" applyFont="1" applyFill="1" applyBorder="1" applyAlignment="1">
      <alignment horizontal="center"/>
    </xf>
    <xf numFmtId="0" fontId="14" fillId="0" borderId="0" xfId="42" applyNumberFormat="1" applyFont="1" applyAlignment="1">
      <alignment horizontal="center"/>
    </xf>
    <xf numFmtId="43" fontId="12" fillId="0" borderId="0" xfId="29" applyFont="1"/>
    <xf numFmtId="0" fontId="0" fillId="0" borderId="0" xfId="0" applyAlignment="1">
      <alignment horizontal="left"/>
    </xf>
    <xf numFmtId="0" fontId="37" fillId="0" borderId="15" xfId="0" applyFont="1" applyBorder="1"/>
    <xf numFmtId="1" fontId="37" fillId="0" borderId="15" xfId="0" applyNumberFormat="1" applyFont="1" applyBorder="1"/>
    <xf numFmtId="9" fontId="14" fillId="0" borderId="15" xfId="46" applyFont="1" applyBorder="1" applyAlignment="1">
      <alignment horizontal="center"/>
    </xf>
    <xf numFmtId="0" fontId="51" fillId="0" borderId="0" xfId="0" applyFont="1" applyAlignment="1">
      <alignment horizontal="center"/>
    </xf>
    <xf numFmtId="0" fontId="47" fillId="0" borderId="0" xfId="0" applyFont="1" applyFill="1" applyAlignment="1"/>
    <xf numFmtId="0" fontId="47" fillId="0" borderId="0" xfId="0" applyFont="1" applyAlignment="1">
      <alignment horizontal="right"/>
    </xf>
    <xf numFmtId="0" fontId="51" fillId="0" borderId="0" xfId="0" applyFont="1" applyAlignment="1">
      <alignment horizontal="right"/>
    </xf>
    <xf numFmtId="0" fontId="12" fillId="0" borderId="2" xfId="0" applyFont="1" applyBorder="1"/>
    <xf numFmtId="0" fontId="14" fillId="0" borderId="2" xfId="0" applyFont="1" applyBorder="1"/>
    <xf numFmtId="0" fontId="10" fillId="0" borderId="2" xfId="0" applyFont="1" applyBorder="1"/>
    <xf numFmtId="0" fontId="11" fillId="0" borderId="2" xfId="0" applyFont="1" applyBorder="1"/>
    <xf numFmtId="0" fontId="50" fillId="0" borderId="2" xfId="52" applyFont="1" applyBorder="1"/>
    <xf numFmtId="43" fontId="0" fillId="0" borderId="0" xfId="29" applyFont="1"/>
    <xf numFmtId="0" fontId="40" fillId="0" borderId="0" xfId="0" applyFont="1" applyBorder="1"/>
    <xf numFmtId="10" fontId="11" fillId="0" borderId="2" xfId="46" applyNumberFormat="1" applyFont="1" applyBorder="1"/>
    <xf numFmtId="165" fontId="16" fillId="0" borderId="2" xfId="0" applyNumberFormat="1" applyFont="1" applyFill="1" applyBorder="1" applyAlignment="1">
      <alignment horizontal="center"/>
    </xf>
    <xf numFmtId="1" fontId="16" fillId="0" borderId="2" xfId="0" applyNumberFormat="1" applyFont="1" applyBorder="1"/>
    <xf numFmtId="169" fontId="16" fillId="0" borderId="2" xfId="46" applyNumberFormat="1" applyFont="1" applyBorder="1"/>
    <xf numFmtId="1" fontId="16" fillId="0" borderId="0" xfId="0" applyNumberFormat="1" applyFont="1" applyBorder="1"/>
    <xf numFmtId="10" fontId="16" fillId="0" borderId="0" xfId="46" applyNumberFormat="1" applyFont="1" applyBorder="1"/>
    <xf numFmtId="0" fontId="16" fillId="0" borderId="0" xfId="0" applyFont="1"/>
    <xf numFmtId="0" fontId="16" fillId="0" borderId="0" xfId="0" applyFont="1" applyAlignment="1">
      <alignment horizontal="right"/>
    </xf>
    <xf numFmtId="1" fontId="16" fillId="0" borderId="2" xfId="0" applyNumberFormat="1" applyFont="1" applyBorder="1" applyAlignment="1">
      <alignment horizontal="center"/>
    </xf>
    <xf numFmtId="0" fontId="7" fillId="0" borderId="2" xfId="0" applyFont="1" applyBorder="1"/>
    <xf numFmtId="0" fontId="50" fillId="0" borderId="2" xfId="0" applyFont="1" applyBorder="1"/>
    <xf numFmtId="168" fontId="16" fillId="0" borderId="2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16" fillId="0" borderId="2" xfId="0" applyNumberFormat="1" applyFont="1" applyBorder="1" applyAlignment="1">
      <alignment horizontal="center"/>
    </xf>
    <xf numFmtId="43" fontId="0" fillId="0" borderId="0" xfId="29" applyFont="1" applyAlignment="1">
      <alignment horizontal="left"/>
    </xf>
    <xf numFmtId="0" fontId="52" fillId="0" borderId="2" xfId="0" applyFont="1" applyBorder="1"/>
    <xf numFmtId="0" fontId="16" fillId="0" borderId="0" xfId="0" applyFont="1" applyAlignment="1">
      <alignment horizontal="left"/>
    </xf>
    <xf numFmtId="0" fontId="7" fillId="0" borderId="0" xfId="42" applyNumberFormat="1" applyFont="1"/>
    <xf numFmtId="15" fontId="7" fillId="0" borderId="0" xfId="42" applyNumberFormat="1" applyFont="1" applyAlignment="1">
      <alignment horizontal="left"/>
    </xf>
    <xf numFmtId="0" fontId="14" fillId="26" borderId="0" xfId="42" applyFont="1" applyFill="1"/>
    <xf numFmtId="169" fontId="16" fillId="0" borderId="20" xfId="46" applyNumberFormat="1" applyFont="1" applyBorder="1"/>
    <xf numFmtId="0" fontId="7" fillId="0" borderId="7" xfId="0" applyFont="1" applyBorder="1"/>
    <xf numFmtId="1" fontId="16" fillId="0" borderId="7" xfId="0" applyNumberFormat="1" applyFont="1" applyBorder="1" applyAlignment="1">
      <alignment horizontal="center"/>
    </xf>
    <xf numFmtId="169" fontId="16" fillId="0" borderId="19" xfId="46" applyNumberFormat="1" applyFont="1" applyBorder="1"/>
    <xf numFmtId="0" fontId="14" fillId="0" borderId="19" xfId="52" applyFont="1" applyBorder="1"/>
    <xf numFmtId="0" fontId="14" fillId="26" borderId="0" xfId="0" applyFont="1" applyFill="1"/>
    <xf numFmtId="0" fontId="7" fillId="0" borderId="0" xfId="42" applyNumberFormat="1" applyFont="1" applyFill="1" applyBorder="1" applyAlignment="1">
      <alignment horizontal="left"/>
    </xf>
    <xf numFmtId="0" fontId="0" fillId="26" borderId="0" xfId="0" applyNumberFormat="1" applyFill="1"/>
    <xf numFmtId="0" fontId="7" fillId="26" borderId="0" xfId="42" applyNumberFormat="1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43" fontId="13" fillId="0" borderId="0" xfId="29" applyFont="1" applyAlignment="1">
      <alignment horizontal="center"/>
    </xf>
    <xf numFmtId="1" fontId="54" fillId="0" borderId="13" xfId="0" applyNumberFormat="1" applyFont="1" applyFill="1" applyBorder="1" applyAlignment="1">
      <alignment horizontal="center"/>
    </xf>
    <xf numFmtId="9" fontId="54" fillId="0" borderId="12" xfId="46" applyFont="1" applyFill="1" applyBorder="1" applyAlignment="1">
      <alignment horizontal="center"/>
    </xf>
    <xf numFmtId="0" fontId="45" fillId="0" borderId="0" xfId="75" applyNumberFormat="1" applyFont="1"/>
    <xf numFmtId="15" fontId="12" fillId="0" borderId="0" xfId="42" applyNumberFormat="1"/>
    <xf numFmtId="0" fontId="7" fillId="0" borderId="0" xfId="42" applyNumberFormat="1" applyFont="1" applyFill="1" applyBorder="1" applyAlignment="1"/>
    <xf numFmtId="170" fontId="12" fillId="0" borderId="0" xfId="29" applyNumberFormat="1" applyFont="1" applyFill="1" applyBorder="1"/>
    <xf numFmtId="43" fontId="14" fillId="0" borderId="0" xfId="29" applyFont="1"/>
    <xf numFmtId="0" fontId="0" fillId="0" borderId="0" xfId="0" applyAlignment="1">
      <alignment horizontal="right"/>
    </xf>
    <xf numFmtId="0" fontId="54" fillId="0" borderId="0" xfId="0" applyFont="1" applyAlignment="1">
      <alignment horizontal="right"/>
    </xf>
    <xf numFmtId="1" fontId="54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43" fontId="37" fillId="0" borderId="15" xfId="29" applyFont="1" applyBorder="1"/>
    <xf numFmtId="0" fontId="12" fillId="26" borderId="0" xfId="42" applyFont="1" applyFill="1"/>
    <xf numFmtId="0" fontId="12" fillId="26" borderId="0" xfId="42" applyNumberFormat="1" applyFont="1" applyFill="1"/>
    <xf numFmtId="1" fontId="51" fillId="0" borderId="0" xfId="0" applyNumberFormat="1" applyFont="1" applyAlignment="1">
      <alignment horizontal="center"/>
    </xf>
    <xf numFmtId="0" fontId="7" fillId="26" borderId="0" xfId="42" applyFont="1" applyFill="1"/>
    <xf numFmtId="0" fontId="7" fillId="26" borderId="0" xfId="0" applyNumberFormat="1" applyFont="1" applyFill="1" applyBorder="1"/>
    <xf numFmtId="0" fontId="45" fillId="0" borderId="0" xfId="75" applyNumberFormat="1" applyFont="1" applyFill="1"/>
    <xf numFmtId="0" fontId="7" fillId="0" borderId="0" xfId="0" applyFont="1" applyBorder="1"/>
    <xf numFmtId="0" fontId="12" fillId="26" borderId="0" xfId="42" applyNumberFormat="1" applyFont="1" applyFill="1" applyBorder="1" applyAlignment="1">
      <alignment horizontal="left"/>
    </xf>
    <xf numFmtId="15" fontId="7" fillId="26" borderId="0" xfId="0" applyNumberFormat="1" applyFont="1" applyFill="1" applyBorder="1"/>
    <xf numFmtId="4" fontId="12" fillId="26" borderId="0" xfId="42" applyNumberFormat="1" applyFont="1" applyFill="1"/>
    <xf numFmtId="0" fontId="12" fillId="26" borderId="0" xfId="42" applyFill="1"/>
    <xf numFmtId="0" fontId="0" fillId="26" borderId="0" xfId="0" applyFill="1" applyBorder="1"/>
    <xf numFmtId="0" fontId="0" fillId="26" borderId="0" xfId="0" applyNumberFormat="1" applyFill="1" applyBorder="1"/>
    <xf numFmtId="0" fontId="7" fillId="26" borderId="0" xfId="42" applyFont="1" applyFill="1" applyBorder="1"/>
    <xf numFmtId="0" fontId="14" fillId="0" borderId="0" xfId="0" applyFont="1" applyAlignment="1">
      <alignment horizontal="center" wrapText="1"/>
    </xf>
    <xf numFmtId="15" fontId="14" fillId="0" borderId="0" xfId="0" applyNumberFormat="1" applyFont="1" applyFill="1" applyAlignment="1">
      <alignment horizontal="left"/>
    </xf>
    <xf numFmtId="15" fontId="14" fillId="0" borderId="0" xfId="0" applyNumberFormat="1" applyFont="1" applyFill="1" applyAlignment="1">
      <alignment horizontal="center"/>
    </xf>
    <xf numFmtId="0" fontId="14" fillId="0" borderId="0" xfId="42" applyNumberFormat="1" applyFont="1" applyFill="1" applyBorder="1"/>
    <xf numFmtId="0" fontId="14" fillId="0" borderId="0" xfId="42" applyNumberFormat="1" applyFont="1"/>
    <xf numFmtId="0" fontId="7" fillId="26" borderId="0" xfId="42" applyNumberFormat="1" applyFont="1" applyFill="1"/>
    <xf numFmtId="0" fontId="12" fillId="26" borderId="0" xfId="42" applyNumberFormat="1" applyFill="1"/>
    <xf numFmtId="0" fontId="3" fillId="26" borderId="0" xfId="76" applyNumberFormat="1" applyFill="1"/>
    <xf numFmtId="0" fontId="7" fillId="26" borderId="0" xfId="42" applyNumberFormat="1" applyFont="1" applyFill="1" applyBorder="1"/>
    <xf numFmtId="2" fontId="14" fillId="0" borderId="0" xfId="42" applyNumberFormat="1" applyFont="1"/>
    <xf numFmtId="0" fontId="14" fillId="0" borderId="0" xfId="42" applyNumberFormat="1" applyFont="1" applyBorder="1"/>
    <xf numFmtId="15" fontId="7" fillId="26" borderId="0" xfId="42" applyNumberFormat="1" applyFont="1" applyFill="1" applyAlignment="1">
      <alignment horizontal="left"/>
    </xf>
    <xf numFmtId="0" fontId="14" fillId="0" borderId="0" xfId="42" applyFont="1" applyFill="1"/>
    <xf numFmtId="171" fontId="7" fillId="26" borderId="0" xfId="42" applyNumberFormat="1" applyFont="1" applyFill="1" applyBorder="1" applyAlignment="1">
      <alignment horizontal="right"/>
    </xf>
    <xf numFmtId="0" fontId="12" fillId="26" borderId="0" xfId="42" applyNumberFormat="1" applyFont="1" applyFill="1" applyBorder="1"/>
    <xf numFmtId="2" fontId="54" fillId="0" borderId="0" xfId="0" applyNumberFormat="1" applyFont="1" applyAlignment="1">
      <alignment horizontal="center"/>
    </xf>
    <xf numFmtId="0" fontId="0" fillId="0" borderId="0" xfId="0" applyFont="1" applyFill="1" applyBorder="1"/>
    <xf numFmtId="0" fontId="12" fillId="27" borderId="0" xfId="42" applyFont="1" applyFill="1"/>
    <xf numFmtId="0" fontId="7" fillId="26" borderId="0" xfId="0" quotePrefix="1" applyNumberFormat="1" applyFont="1" applyFill="1" applyBorder="1"/>
    <xf numFmtId="0" fontId="14" fillId="0" borderId="0" xfId="42" applyNumberFormat="1" applyFont="1" applyFill="1" applyBorder="1" applyAlignment="1">
      <alignment horizontal="left"/>
    </xf>
    <xf numFmtId="15" fontId="12" fillId="26" borderId="0" xfId="0" applyNumberFormat="1" applyFont="1" applyFill="1" applyBorder="1"/>
    <xf numFmtId="15" fontId="12" fillId="26" borderId="0" xfId="42" applyNumberFormat="1" applyFont="1" applyFill="1"/>
    <xf numFmtId="15" fontId="12" fillId="26" borderId="0" xfId="42" applyNumberFormat="1" applyFont="1" applyFill="1" applyBorder="1"/>
    <xf numFmtId="15" fontId="0" fillId="26" borderId="0" xfId="0" applyNumberFormat="1" applyFill="1" applyBorder="1"/>
    <xf numFmtId="0" fontId="12" fillId="26" borderId="0" xfId="42" applyFont="1" applyFill="1" applyBorder="1"/>
    <xf numFmtId="43" fontId="12" fillId="26" borderId="0" xfId="29" applyFont="1" applyFill="1"/>
    <xf numFmtId="0" fontId="14" fillId="0" borderId="0" xfId="42" applyFont="1"/>
    <xf numFmtId="1" fontId="56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0" fontId="55" fillId="0" borderId="14" xfId="0" applyFont="1" applyBorder="1" applyAlignment="1">
      <alignment horizontal="center"/>
    </xf>
    <xf numFmtId="0" fontId="55" fillId="0" borderId="16" xfId="0" applyFont="1" applyBorder="1" applyAlignment="1">
      <alignment horizontal="center"/>
    </xf>
    <xf numFmtId="0" fontId="55" fillId="0" borderId="21" xfId="0" applyFont="1" applyBorder="1" applyAlignment="1">
      <alignment horizontal="center"/>
    </xf>
    <xf numFmtId="0" fontId="55" fillId="0" borderId="22" xfId="0" applyFont="1" applyBorder="1" applyAlignment="1">
      <alignment horizontal="center"/>
    </xf>
    <xf numFmtId="0" fontId="55" fillId="0" borderId="17" xfId="0" applyFont="1" applyBorder="1" applyAlignment="1">
      <alignment horizontal="center"/>
    </xf>
    <xf numFmtId="1" fontId="59" fillId="0" borderId="0" xfId="0" applyNumberFormat="1" applyFont="1" applyAlignment="1">
      <alignment horizontal="center"/>
    </xf>
    <xf numFmtId="2" fontId="54" fillId="0" borderId="21" xfId="0" applyNumberFormat="1" applyFont="1" applyBorder="1" applyAlignment="1">
      <alignment horizontal="center"/>
    </xf>
    <xf numFmtId="1" fontId="54" fillId="0" borderId="22" xfId="0" applyNumberFormat="1" applyFont="1" applyFill="1" applyBorder="1" applyAlignment="1">
      <alignment horizontal="center"/>
    </xf>
    <xf numFmtId="9" fontId="54" fillId="0" borderId="17" xfId="46" applyFont="1" applyFill="1" applyBorder="1" applyAlignment="1">
      <alignment horizontal="center"/>
    </xf>
    <xf numFmtId="1" fontId="56" fillId="0" borderId="14" xfId="0" applyNumberFormat="1" applyFont="1" applyBorder="1" applyAlignment="1">
      <alignment horizontal="left"/>
    </xf>
    <xf numFmtId="1" fontId="54" fillId="0" borderId="13" xfId="0" applyNumberFormat="1" applyFont="1" applyBorder="1" applyAlignment="1">
      <alignment horizontal="left"/>
    </xf>
    <xf numFmtId="1" fontId="54" fillId="0" borderId="22" xfId="0" applyNumberFormat="1" applyFont="1" applyBorder="1" applyAlignment="1">
      <alignment horizontal="left"/>
    </xf>
    <xf numFmtId="0" fontId="54" fillId="0" borderId="0" xfId="0" applyFont="1" applyAlignment="1">
      <alignment horizontal="left"/>
    </xf>
    <xf numFmtId="0" fontId="55" fillId="0" borderId="0" xfId="0" applyFont="1" applyAlignment="1">
      <alignment horizontal="left"/>
    </xf>
    <xf numFmtId="0" fontId="55" fillId="0" borderId="21" xfId="0" applyFont="1" applyBorder="1" applyAlignment="1">
      <alignment horizontal="left"/>
    </xf>
    <xf numFmtId="9" fontId="59" fillId="0" borderId="12" xfId="46" applyFont="1" applyFill="1" applyBorder="1" applyAlignment="1">
      <alignment horizontal="center"/>
    </xf>
    <xf numFmtId="1" fontId="59" fillId="0" borderId="14" xfId="0" applyNumberFormat="1" applyFont="1" applyBorder="1" applyAlignment="1">
      <alignment horizontal="center"/>
    </xf>
    <xf numFmtId="2" fontId="54" fillId="0" borderId="13" xfId="0" applyNumberFormat="1" applyFont="1" applyBorder="1" applyAlignment="1">
      <alignment horizontal="center"/>
    </xf>
    <xf numFmtId="2" fontId="54" fillId="0" borderId="12" xfId="0" applyNumberFormat="1" applyFont="1" applyBorder="1" applyAlignment="1">
      <alignment horizontal="center"/>
    </xf>
    <xf numFmtId="2" fontId="54" fillId="0" borderId="22" xfId="0" applyNumberFormat="1" applyFont="1" applyBorder="1" applyAlignment="1">
      <alignment horizontal="center"/>
    </xf>
    <xf numFmtId="2" fontId="54" fillId="0" borderId="17" xfId="0" applyNumberFormat="1" applyFont="1" applyBorder="1" applyAlignment="1">
      <alignment horizontal="center"/>
    </xf>
    <xf numFmtId="1" fontId="59" fillId="0" borderId="18" xfId="0" applyNumberFormat="1" applyFont="1" applyBorder="1" applyAlignment="1">
      <alignment horizontal="center"/>
    </xf>
    <xf numFmtId="9" fontId="59" fillId="0" borderId="20" xfId="46" applyFont="1" applyBorder="1" applyAlignment="1">
      <alignment horizontal="center"/>
    </xf>
    <xf numFmtId="0" fontId="55" fillId="0" borderId="15" xfId="0" applyFont="1" applyBorder="1" applyAlignment="1">
      <alignment horizontal="center"/>
    </xf>
    <xf numFmtId="2" fontId="59" fillId="0" borderId="14" xfId="0" applyNumberFormat="1" applyFont="1" applyBorder="1" applyAlignment="1">
      <alignment horizontal="center"/>
    </xf>
    <xf numFmtId="2" fontId="59" fillId="0" borderId="16" xfId="0" applyNumberFormat="1" applyFont="1" applyBorder="1" applyAlignment="1">
      <alignment horizontal="center"/>
    </xf>
    <xf numFmtId="2" fontId="54" fillId="0" borderId="0" xfId="0" applyNumberFormat="1" applyFont="1" applyBorder="1" applyAlignment="1">
      <alignment horizontal="center"/>
    </xf>
    <xf numFmtId="9" fontId="59" fillId="0" borderId="19" xfId="46" applyFont="1" applyBorder="1" applyAlignment="1">
      <alignment horizontal="center"/>
    </xf>
    <xf numFmtId="2" fontId="14" fillId="25" borderId="0" xfId="0" quotePrefix="1" applyNumberFormat="1" applyFont="1" applyFill="1"/>
    <xf numFmtId="1" fontId="59" fillId="0" borderId="15" xfId="0" applyNumberFormat="1" applyFont="1" applyBorder="1" applyAlignment="1">
      <alignment horizontal="center"/>
    </xf>
    <xf numFmtId="9" fontId="59" fillId="0" borderId="16" xfId="46" applyFont="1" applyFill="1" applyBorder="1" applyAlignment="1">
      <alignment horizontal="center"/>
    </xf>
    <xf numFmtId="0" fontId="56" fillId="0" borderId="15" xfId="0" applyFont="1" applyBorder="1" applyAlignment="1">
      <alignment horizontal="right"/>
    </xf>
    <xf numFmtId="2" fontId="53" fillId="0" borderId="18" xfId="0" applyNumberFormat="1" applyFont="1" applyBorder="1" applyAlignment="1">
      <alignment horizontal="center"/>
    </xf>
    <xf numFmtId="2" fontId="53" fillId="0" borderId="20" xfId="0" applyNumberFormat="1" applyFont="1" applyBorder="1" applyAlignment="1">
      <alignment horizontal="center"/>
    </xf>
    <xf numFmtId="1" fontId="16" fillId="0" borderId="23" xfId="0" applyNumberFormat="1" applyFont="1" applyFill="1" applyBorder="1" applyAlignment="1">
      <alignment horizontal="center"/>
    </xf>
    <xf numFmtId="1" fontId="18" fillId="0" borderId="0" xfId="0" applyNumberFormat="1" applyFont="1"/>
    <xf numFmtId="167" fontId="13" fillId="0" borderId="0" xfId="0" applyNumberFormat="1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47" fillId="0" borderId="0" xfId="0" applyFont="1" applyFill="1" applyAlignment="1">
      <alignment horizontal="left"/>
    </xf>
    <xf numFmtId="2" fontId="14" fillId="0" borderId="0" xfId="46" applyNumberFormat="1" applyFont="1" applyBorder="1" applyAlignment="1">
      <alignment horizontal="center" vertical="center" wrapText="1"/>
    </xf>
    <xf numFmtId="2" fontId="14" fillId="0" borderId="21" xfId="46" applyNumberFormat="1" applyFont="1" applyBorder="1" applyAlignment="1">
      <alignment horizontal="center" vertical="center" wrapText="1"/>
    </xf>
    <xf numFmtId="166" fontId="60" fillId="0" borderId="0" xfId="42" applyNumberFormat="1" applyFont="1" applyAlignment="1">
      <alignment horizontal="left"/>
    </xf>
    <xf numFmtId="2" fontId="14" fillId="0" borderId="13" xfId="0" applyNumberFormat="1" applyFont="1" applyBorder="1" applyAlignment="1">
      <alignment horizontal="center" vertical="center" wrapText="1"/>
    </xf>
    <xf numFmtId="2" fontId="14" fillId="0" borderId="22" xfId="0" applyNumberFormat="1" applyFont="1" applyBorder="1" applyAlignment="1">
      <alignment horizontal="center" vertical="center" wrapText="1"/>
    </xf>
    <xf numFmtId="167" fontId="13" fillId="0" borderId="0" xfId="0" applyNumberFormat="1" applyFont="1" applyFill="1" applyAlignment="1">
      <alignment horizontal="left"/>
    </xf>
  </cellXfs>
  <cellStyles count="189">
    <cellStyle name="20% - Accent1" xfId="1" builtinId="30" customBuiltin="1"/>
    <cellStyle name="20% - Accent1 2" xfId="82"/>
    <cellStyle name="20% - Accent1 3" xfId="133"/>
    <cellStyle name="20% - Accent2" xfId="2" builtinId="34" customBuiltin="1"/>
    <cellStyle name="20% - Accent2 2" xfId="83"/>
    <cellStyle name="20% - Accent2 3" xfId="134"/>
    <cellStyle name="20% - Accent3" xfId="3" builtinId="38" customBuiltin="1"/>
    <cellStyle name="20% - Accent3 2" xfId="84"/>
    <cellStyle name="20% - Accent3 3" xfId="135"/>
    <cellStyle name="20% - Accent4" xfId="4" builtinId="42" customBuiltin="1"/>
    <cellStyle name="20% - Accent4 2" xfId="85"/>
    <cellStyle name="20% - Accent4 3" xfId="136"/>
    <cellStyle name="20% - Accent5" xfId="5" builtinId="46" customBuiltin="1"/>
    <cellStyle name="20% - Accent5 2" xfId="86"/>
    <cellStyle name="20% - Accent5 3" xfId="137"/>
    <cellStyle name="20% - Accent6" xfId="6" builtinId="50" customBuiltin="1"/>
    <cellStyle name="20% - Accent6 2" xfId="87"/>
    <cellStyle name="20% - Accent6 3" xfId="138"/>
    <cellStyle name="40% - Accent1" xfId="7" builtinId="31" customBuiltin="1"/>
    <cellStyle name="40% - Accent1 2" xfId="88"/>
    <cellStyle name="40% - Accent1 3" xfId="139"/>
    <cellStyle name="40% - Accent2" xfId="8" builtinId="35" customBuiltin="1"/>
    <cellStyle name="40% - Accent2 2" xfId="89"/>
    <cellStyle name="40% - Accent2 3" xfId="140"/>
    <cellStyle name="40% - Accent3" xfId="9" builtinId="39" customBuiltin="1"/>
    <cellStyle name="40% - Accent3 2" xfId="90"/>
    <cellStyle name="40% - Accent3 3" xfId="141"/>
    <cellStyle name="40% - Accent4" xfId="10" builtinId="43" customBuiltin="1"/>
    <cellStyle name="40% - Accent4 2" xfId="91"/>
    <cellStyle name="40% - Accent4 3" xfId="142"/>
    <cellStyle name="40% - Accent5" xfId="11" builtinId="47" customBuiltin="1"/>
    <cellStyle name="40% - Accent5 2" xfId="92"/>
    <cellStyle name="40% - Accent5 3" xfId="143"/>
    <cellStyle name="40% - Accent6" xfId="12" builtinId="51" customBuiltin="1"/>
    <cellStyle name="40% - Accent6 2" xfId="93"/>
    <cellStyle name="40% - Accent6 3" xfId="144"/>
    <cellStyle name="60% - Accent1" xfId="13" builtinId="32" customBuiltin="1"/>
    <cellStyle name="60% - Accent1 2" xfId="94"/>
    <cellStyle name="60% - Accent1 3" xfId="145"/>
    <cellStyle name="60% - Accent2" xfId="14" builtinId="36" customBuiltin="1"/>
    <cellStyle name="60% - Accent2 2" xfId="95"/>
    <cellStyle name="60% - Accent2 3" xfId="146"/>
    <cellStyle name="60% - Accent3" xfId="15" builtinId="40" customBuiltin="1"/>
    <cellStyle name="60% - Accent3 2" xfId="96"/>
    <cellStyle name="60% - Accent3 3" xfId="147"/>
    <cellStyle name="60% - Accent4" xfId="16" builtinId="44" customBuiltin="1"/>
    <cellStyle name="60% - Accent4 2" xfId="97"/>
    <cellStyle name="60% - Accent4 3" xfId="148"/>
    <cellStyle name="60% - Accent5" xfId="17" builtinId="48" customBuiltin="1"/>
    <cellStyle name="60% - Accent5 2" xfId="98"/>
    <cellStyle name="60% - Accent5 3" xfId="149"/>
    <cellStyle name="60% - Accent6" xfId="18" builtinId="52" customBuiltin="1"/>
    <cellStyle name="60% - Accent6 2" xfId="99"/>
    <cellStyle name="60% - Accent6 3" xfId="150"/>
    <cellStyle name="Accent1" xfId="19" builtinId="29" customBuiltin="1"/>
    <cellStyle name="Accent1 2" xfId="100"/>
    <cellStyle name="Accent1 3" xfId="151"/>
    <cellStyle name="Accent2" xfId="20" builtinId="33" customBuiltin="1"/>
    <cellStyle name="Accent2 2" xfId="101"/>
    <cellStyle name="Accent2 3" xfId="152"/>
    <cellStyle name="Accent3" xfId="21" builtinId="37" customBuiltin="1"/>
    <cellStyle name="Accent3 2" xfId="102"/>
    <cellStyle name="Accent3 3" xfId="153"/>
    <cellStyle name="Accent4" xfId="22" builtinId="41" customBuiltin="1"/>
    <cellStyle name="Accent4 2" xfId="103"/>
    <cellStyle name="Accent4 3" xfId="154"/>
    <cellStyle name="Accent5" xfId="23" builtinId="45" customBuiltin="1"/>
    <cellStyle name="Accent5 2" xfId="104"/>
    <cellStyle name="Accent5 3" xfId="155"/>
    <cellStyle name="Accent6" xfId="24" builtinId="49" customBuiltin="1"/>
    <cellStyle name="Accent6 2" xfId="105"/>
    <cellStyle name="Accent6 3" xfId="156"/>
    <cellStyle name="Bad" xfId="25" builtinId="27" customBuiltin="1"/>
    <cellStyle name="Bad 2" xfId="106"/>
    <cellStyle name="Bad 3" xfId="157"/>
    <cellStyle name="Calculation" xfId="26" builtinId="22" customBuiltin="1"/>
    <cellStyle name="Calculation 2" xfId="107"/>
    <cellStyle name="Calculation 3" xfId="158"/>
    <cellStyle name="CELL" xfId="27"/>
    <cellStyle name="Check Cell" xfId="28" builtinId="23" customBuiltin="1"/>
    <cellStyle name="Check Cell 2" xfId="108"/>
    <cellStyle name="Check Cell 3" xfId="159"/>
    <cellStyle name="Comma" xfId="29" builtinId="3"/>
    <cellStyle name="Comma 2" xfId="30"/>
    <cellStyle name="Comma 2 2" xfId="74"/>
    <cellStyle name="Comma 2 3" xfId="64"/>
    <cellStyle name="Comma 3" xfId="54"/>
    <cellStyle name="Comma 3 2" xfId="60"/>
    <cellStyle name="Comma 3 2 2" xfId="72"/>
    <cellStyle name="Comma 4" xfId="109"/>
    <cellStyle name="Comma 5" xfId="160"/>
    <cellStyle name="Currency 2" xfId="55"/>
    <cellStyle name="Currency 2 2" xfId="67"/>
    <cellStyle name="Currency 3" xfId="130"/>
    <cellStyle name="Currency 4" xfId="181"/>
    <cellStyle name="Explanatory Text" xfId="31" builtinId="53" customBuiltin="1"/>
    <cellStyle name="Explanatory Text 2" xfId="110"/>
    <cellStyle name="Explanatory Text 3" xfId="161"/>
    <cellStyle name="F5" xfId="32"/>
    <cellStyle name="Good" xfId="33" builtinId="26" customBuiltin="1"/>
    <cellStyle name="Good 2" xfId="111"/>
    <cellStyle name="Good 3" xfId="162"/>
    <cellStyle name="Heading 1" xfId="34" builtinId="16" customBuiltin="1"/>
    <cellStyle name="Heading 1 2" xfId="112"/>
    <cellStyle name="Heading 1 3" xfId="163"/>
    <cellStyle name="Heading 2" xfId="35" builtinId="17" customBuiltin="1"/>
    <cellStyle name="Heading 2 2" xfId="113"/>
    <cellStyle name="Heading 2 3" xfId="164"/>
    <cellStyle name="Heading 3" xfId="36" builtinId="18" customBuiltin="1"/>
    <cellStyle name="Heading 3 2" xfId="114"/>
    <cellStyle name="Heading 3 3" xfId="165"/>
    <cellStyle name="Heading 4" xfId="37" builtinId="19" customBuiltin="1"/>
    <cellStyle name="Heading 4 2" xfId="115"/>
    <cellStyle name="Heading 4 3" xfId="166"/>
    <cellStyle name="Input" xfId="38" builtinId="20" customBuiltin="1"/>
    <cellStyle name="Input 2" xfId="116"/>
    <cellStyle name="Input 3" xfId="167"/>
    <cellStyle name="Inverse" xfId="39"/>
    <cellStyle name="Linked Cell" xfId="40" builtinId="24" customBuiltin="1"/>
    <cellStyle name="Linked Cell 2" xfId="117"/>
    <cellStyle name="Linked Cell 3" xfId="168"/>
    <cellStyle name="Neutral" xfId="41" builtinId="28" customBuiltin="1"/>
    <cellStyle name="Neutral 2" xfId="118"/>
    <cellStyle name="Neutral 3" xfId="169"/>
    <cellStyle name="Normal" xfId="0" builtinId="0"/>
    <cellStyle name="Normal 10" xfId="131"/>
    <cellStyle name="Normal 2" xfId="42"/>
    <cellStyle name="Normal 2 2" xfId="75"/>
    <cellStyle name="Normal 2 2 2" xfId="78"/>
    <cellStyle name="Normal 2 3" xfId="65"/>
    <cellStyle name="Normal 2 4" xfId="77"/>
    <cellStyle name="Normal 3" xfId="43"/>
    <cellStyle name="Normal 3 2" xfId="52"/>
    <cellStyle name="Normal 3 3" xfId="61"/>
    <cellStyle name="Normal 3 3 2" xfId="73"/>
    <cellStyle name="Normal 3 4" xfId="66"/>
    <cellStyle name="Normal 3 4 2" xfId="128"/>
    <cellStyle name="Normal 3 4 2 2" xfId="187"/>
    <cellStyle name="Normal 3 4 3" xfId="179"/>
    <cellStyle name="Normal 3 5" xfId="119"/>
    <cellStyle name="Normal 3 5 2" xfId="184"/>
    <cellStyle name="Normal 3 6" xfId="170"/>
    <cellStyle name="Normal 4" xfId="62"/>
    <cellStyle name="Normal 4 2" xfId="79"/>
    <cellStyle name="Normal 4 3" xfId="126"/>
    <cellStyle name="Normal 4 3 2" xfId="185"/>
    <cellStyle name="Normal 4 4" xfId="177"/>
    <cellStyle name="Normal 5" xfId="63"/>
    <cellStyle name="Normal 5 2" xfId="127"/>
    <cellStyle name="Normal 5 2 2" xfId="186"/>
    <cellStyle name="Normal 5 3" xfId="178"/>
    <cellStyle name="Normal 6" xfId="76"/>
    <cellStyle name="Normal 6 2" xfId="129"/>
    <cellStyle name="Normal 6 2 2" xfId="188"/>
    <cellStyle name="Normal 6 3" xfId="180"/>
    <cellStyle name="Normal 7" xfId="81"/>
    <cellStyle name="Normal 7 2" xfId="183"/>
    <cellStyle name="Normal 8" xfId="80"/>
    <cellStyle name="Normal 8 2" xfId="182"/>
    <cellStyle name="Normal 9" xfId="132"/>
    <cellStyle name="Note" xfId="44" builtinId="10" customBuiltin="1"/>
    <cellStyle name="Note 2" xfId="56"/>
    <cellStyle name="Note 2 2" xfId="68"/>
    <cellStyle name="Note 3" xfId="120"/>
    <cellStyle name="Note 4" xfId="171"/>
    <cellStyle name="Output" xfId="45" builtinId="21" customBuiltin="1"/>
    <cellStyle name="Output 2" xfId="121"/>
    <cellStyle name="Output 3" xfId="172"/>
    <cellStyle name="Percent" xfId="46" builtinId="5"/>
    <cellStyle name="Percent 2" xfId="47"/>
    <cellStyle name="Percent 2 2" xfId="57"/>
    <cellStyle name="Percent 2 2 2" xfId="69"/>
    <cellStyle name="Percent 3" xfId="58"/>
    <cellStyle name="Percent 3 2" xfId="70"/>
    <cellStyle name="Percent 4" xfId="53"/>
    <cellStyle name="Percent 4 2" xfId="59"/>
    <cellStyle name="Percent 4 2 2" xfId="71"/>
    <cellStyle name="Percent 5" xfId="122"/>
    <cellStyle name="Percent 6" xfId="173"/>
    <cellStyle name="Style 1" xfId="48"/>
    <cellStyle name="Title" xfId="49" builtinId="15" customBuiltin="1"/>
    <cellStyle name="Title 2" xfId="123"/>
    <cellStyle name="Title 3" xfId="174"/>
    <cellStyle name="Total" xfId="50" builtinId="25" customBuiltin="1"/>
    <cellStyle name="Total 2" xfId="124"/>
    <cellStyle name="Total 3" xfId="175"/>
    <cellStyle name="Warning Text" xfId="51" builtinId="11" customBuiltin="1"/>
    <cellStyle name="Warning Text 2" xfId="125"/>
    <cellStyle name="Warning Text 3" xfId="176"/>
  </cellStyles>
  <dxfs count="8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000"/>
        </patternFill>
      </fill>
    </dxf>
    <dxf>
      <font>
        <color theme="0"/>
      </font>
    </dxf>
    <dxf>
      <fill>
        <patternFill>
          <bgColor rgb="FFFFC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000"/>
        </patternFill>
      </fill>
    </dxf>
    <dxf>
      <font>
        <color theme="0"/>
      </font>
    </dxf>
    <dxf>
      <fill>
        <patternFill>
          <bgColor rgb="FFFFC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000"/>
        </patternFill>
      </fill>
    </dxf>
    <dxf>
      <font>
        <color theme="0"/>
      </font>
    </dxf>
    <dxf>
      <fill>
        <patternFill>
          <bgColor rgb="FFFFC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000"/>
        </patternFill>
      </fill>
    </dxf>
    <dxf>
      <font>
        <color theme="0"/>
      </font>
    </dxf>
    <dxf>
      <fill>
        <patternFill>
          <bgColor rgb="FFFFC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000"/>
        </patternFill>
      </fill>
    </dxf>
    <dxf>
      <font>
        <color theme="0"/>
      </font>
    </dxf>
    <dxf>
      <fill>
        <patternFill>
          <bgColor rgb="FFFFC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000"/>
        </patternFill>
      </fill>
    </dxf>
    <dxf>
      <font>
        <color theme="0"/>
      </font>
    </dxf>
    <dxf>
      <fill>
        <patternFill>
          <bgColor rgb="FFFFC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000"/>
        </patternFill>
      </fill>
    </dxf>
    <dxf>
      <font>
        <color theme="0"/>
      </font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</dxf>
  </dxfs>
  <tableStyles count="0" defaultTableStyle="TableStyleMedium9" defaultPivotStyle="PivotStyleLight16"/>
  <colors>
    <mruColors>
      <color rgb="FF008000"/>
      <color rgb="FF003300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Earned Value</a:t>
            </a:r>
          </a:p>
        </c:rich>
      </c:tx>
      <c:layout>
        <c:manualLayout>
          <c:xMode val="edge"/>
          <c:yMode val="edge"/>
          <c:x val="0.49937238747013579"/>
          <c:y val="1.0797014218886259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577240093860894E-2"/>
          <c:y val="7.3497228183175792E-2"/>
          <c:w val="0.92435358439663773"/>
          <c:h val="0.848673669218444"/>
        </c:manualLayout>
      </c:layout>
      <c:scatterChart>
        <c:scatterStyle val="lineMarker"/>
        <c:varyColors val="0"/>
        <c:ser>
          <c:idx val="7"/>
          <c:order val="3"/>
          <c:tx>
            <c:strRef>
              <c:f>Overall!$B$49</c:f>
              <c:strCache>
                <c:ptCount val="1"/>
                <c:pt idx="0">
                  <c:v>Forecast Hours</c:v>
                </c:pt>
              </c:strCache>
            </c:strRef>
          </c:tx>
          <c:spPr>
            <a:ln w="38100"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2"/>
            <c:bubble3D val="0"/>
          </c:dPt>
          <c:xVal>
            <c:numRef>
              <c:f>Overall!$C$45:$BK$45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Overall!$C$49:$BK$49</c:f>
              <c:numCache>
                <c:formatCode>0</c:formatCode>
                <c:ptCount val="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5958</c:v>
                </c:pt>
                <c:pt idx="13">
                  <c:v>6509.49</c:v>
                </c:pt>
                <c:pt idx="14">
                  <c:v>7086.78</c:v>
                </c:pt>
                <c:pt idx="15">
                  <c:v>7510.0099999999993</c:v>
                </c:pt>
                <c:pt idx="16">
                  <c:v>8138.41</c:v>
                </c:pt>
                <c:pt idx="17">
                  <c:v>8792.52</c:v>
                </c:pt>
                <c:pt idx="18">
                  <c:v>9473.9600000000009</c:v>
                </c:pt>
                <c:pt idx="19">
                  <c:v>10182.390000000001</c:v>
                </c:pt>
                <c:pt idx="20">
                  <c:v>10681.2</c:v>
                </c:pt>
                <c:pt idx="21">
                  <c:v>11294.980000000001</c:v>
                </c:pt>
                <c:pt idx="22">
                  <c:v>11941.660000000002</c:v>
                </c:pt>
                <c:pt idx="23">
                  <c:v>12547.260000000002</c:v>
                </c:pt>
                <c:pt idx="24">
                  <c:v>13172.860000000002</c:v>
                </c:pt>
                <c:pt idx="25">
                  <c:v>13760.020000000002</c:v>
                </c:pt>
                <c:pt idx="26">
                  <c:v>14342.370000000003</c:v>
                </c:pt>
                <c:pt idx="27">
                  <c:v>15004.270000000002</c:v>
                </c:pt>
                <c:pt idx="28">
                  <c:v>15617.050000000003</c:v>
                </c:pt>
                <c:pt idx="29">
                  <c:v>16130.460000000003</c:v>
                </c:pt>
                <c:pt idx="30">
                  <c:v>16130.460000000003</c:v>
                </c:pt>
                <c:pt idx="31">
                  <c:v>16130.460000000003</c:v>
                </c:pt>
                <c:pt idx="32">
                  <c:v>16578.080000000002</c:v>
                </c:pt>
                <c:pt idx="33">
                  <c:v>16966.210000000003</c:v>
                </c:pt>
                <c:pt idx="34">
                  <c:v>17324.360000000004</c:v>
                </c:pt>
                <c:pt idx="35">
                  <c:v>17680.790000000005</c:v>
                </c:pt>
                <c:pt idx="36">
                  <c:v>18041.370000000006</c:v>
                </c:pt>
                <c:pt idx="37">
                  <c:v>18415.560000000005</c:v>
                </c:pt>
                <c:pt idx="38">
                  <c:v>18683.330000000005</c:v>
                </c:pt>
                <c:pt idx="39">
                  <c:v>18891.950000000004</c:v>
                </c:pt>
                <c:pt idx="40">
                  <c:v>18951.700000000004</c:v>
                </c:pt>
                <c:pt idx="41">
                  <c:v>19000.430000000004</c:v>
                </c:pt>
                <c:pt idx="42">
                  <c:v>19038.660000000003</c:v>
                </c:pt>
                <c:pt idx="43">
                  <c:v>19082.560000000005</c:v>
                </c:pt>
                <c:pt idx="44">
                  <c:v>19120.430000000004</c:v>
                </c:pt>
                <c:pt idx="45">
                  <c:v>19154.530000000002</c:v>
                </c:pt>
                <c:pt idx="46">
                  <c:v>19171.930000000004</c:v>
                </c:pt>
                <c:pt idx="47">
                  <c:v>19184.430000000004</c:v>
                </c:pt>
                <c:pt idx="48">
                  <c:v>19198.600000000002</c:v>
                </c:pt>
                <c:pt idx="49">
                  <c:v>19220.170000000002</c:v>
                </c:pt>
                <c:pt idx="50">
                  <c:v>19252.670000000002</c:v>
                </c:pt>
                <c:pt idx="51">
                  <c:v>19304.170000000002</c:v>
                </c:pt>
                <c:pt idx="52">
                  <c:v>19343.440000000002</c:v>
                </c:pt>
                <c:pt idx="53">
                  <c:v>19389.240000000002</c:v>
                </c:pt>
                <c:pt idx="54">
                  <c:v>19439.940000000002</c:v>
                </c:pt>
                <c:pt idx="55">
                  <c:v>19481.440000000002</c:v>
                </c:pt>
                <c:pt idx="56">
                  <c:v>19509.940000000002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32256"/>
        <c:axId val="394731864"/>
      </c:scatterChart>
      <c:scatterChart>
        <c:scatterStyle val="smoothMarker"/>
        <c:varyColors val="0"/>
        <c:ser>
          <c:idx val="1"/>
          <c:order val="0"/>
          <c:tx>
            <c:strRef>
              <c:f>Overall!$B$46</c:f>
              <c:strCache>
                <c:ptCount val="1"/>
                <c:pt idx="0">
                  <c:v>Control Hours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noFill/>
              <a:ln w="9525">
                <a:noFill/>
              </a:ln>
            </c:spPr>
          </c:marker>
          <c:xVal>
            <c:numRef>
              <c:f>Overall!$C$45:$BK$45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Overall!$C$46:$BK$46</c:f>
              <c:numCache>
                <c:formatCode>0</c:formatCode>
                <c:ptCount val="57"/>
                <c:pt idx="0">
                  <c:v>516</c:v>
                </c:pt>
                <c:pt idx="1">
                  <c:v>1005.4100000000001</c:v>
                </c:pt>
                <c:pt idx="2">
                  <c:v>1491.4100000000005</c:v>
                </c:pt>
                <c:pt idx="3">
                  <c:v>1977.1</c:v>
                </c:pt>
                <c:pt idx="4">
                  <c:v>2378.44</c:v>
                </c:pt>
                <c:pt idx="5">
                  <c:v>2696.1299999999997</c:v>
                </c:pt>
                <c:pt idx="6">
                  <c:v>3103.2</c:v>
                </c:pt>
                <c:pt idx="7">
                  <c:v>3643.6199999999994</c:v>
                </c:pt>
                <c:pt idx="8">
                  <c:v>4237.0499999999993</c:v>
                </c:pt>
                <c:pt idx="9">
                  <c:v>4828.09</c:v>
                </c:pt>
                <c:pt idx="10">
                  <c:v>5312.09</c:v>
                </c:pt>
                <c:pt idx="11">
                  <c:v>5922.61</c:v>
                </c:pt>
                <c:pt idx="12">
                  <c:v>6497.05</c:v>
                </c:pt>
                <c:pt idx="13">
                  <c:v>7061.87</c:v>
                </c:pt>
                <c:pt idx="14">
                  <c:v>7634.7400000000016</c:v>
                </c:pt>
                <c:pt idx="15">
                  <c:v>8049.3300000000008</c:v>
                </c:pt>
                <c:pt idx="16">
                  <c:v>8650.5499999999993</c:v>
                </c:pt>
                <c:pt idx="17">
                  <c:v>9217.119999999999</c:v>
                </c:pt>
                <c:pt idx="18">
                  <c:v>9780.619999999999</c:v>
                </c:pt>
                <c:pt idx="19">
                  <c:v>10331.029999999999</c:v>
                </c:pt>
                <c:pt idx="20">
                  <c:v>10756.690000000002</c:v>
                </c:pt>
                <c:pt idx="21">
                  <c:v>11287.52</c:v>
                </c:pt>
                <c:pt idx="22">
                  <c:v>11886.99</c:v>
                </c:pt>
                <c:pt idx="23">
                  <c:v>12471.349999999999</c:v>
                </c:pt>
                <c:pt idx="24">
                  <c:v>13040.17</c:v>
                </c:pt>
                <c:pt idx="25">
                  <c:v>13626.630000000001</c:v>
                </c:pt>
                <c:pt idx="26">
                  <c:v>14191.2</c:v>
                </c:pt>
                <c:pt idx="27">
                  <c:v>14838.09</c:v>
                </c:pt>
                <c:pt idx="28">
                  <c:v>15446.380000000001</c:v>
                </c:pt>
                <c:pt idx="29">
                  <c:v>15936.480000000001</c:v>
                </c:pt>
                <c:pt idx="30">
                  <c:v>15936.480000000001</c:v>
                </c:pt>
                <c:pt idx="31">
                  <c:v>15936.480000000001</c:v>
                </c:pt>
                <c:pt idx="32">
                  <c:v>16329.130000000001</c:v>
                </c:pt>
                <c:pt idx="33">
                  <c:v>16691.120000000003</c:v>
                </c:pt>
                <c:pt idx="34">
                  <c:v>17042.400000000001</c:v>
                </c:pt>
                <c:pt idx="35">
                  <c:v>17398.77</c:v>
                </c:pt>
                <c:pt idx="36">
                  <c:v>17767.52</c:v>
                </c:pt>
                <c:pt idx="37">
                  <c:v>18155.59</c:v>
                </c:pt>
                <c:pt idx="38">
                  <c:v>18437.509999999998</c:v>
                </c:pt>
                <c:pt idx="39">
                  <c:v>18660.009999999998</c:v>
                </c:pt>
                <c:pt idx="40">
                  <c:v>18720.97</c:v>
                </c:pt>
                <c:pt idx="41">
                  <c:v>18771.2</c:v>
                </c:pt>
                <c:pt idx="42">
                  <c:v>18810.93</c:v>
                </c:pt>
                <c:pt idx="43">
                  <c:v>18856.03</c:v>
                </c:pt>
                <c:pt idx="44">
                  <c:v>18895.400000000001</c:v>
                </c:pt>
                <c:pt idx="45">
                  <c:v>18931</c:v>
                </c:pt>
                <c:pt idx="46">
                  <c:v>18949.900000000001</c:v>
                </c:pt>
                <c:pt idx="47">
                  <c:v>18963.900000000001</c:v>
                </c:pt>
                <c:pt idx="48">
                  <c:v>18979.57</c:v>
                </c:pt>
                <c:pt idx="49">
                  <c:v>19002.63</c:v>
                </c:pt>
                <c:pt idx="50">
                  <c:v>19036.63</c:v>
                </c:pt>
                <c:pt idx="51">
                  <c:v>19089.63</c:v>
                </c:pt>
                <c:pt idx="52">
                  <c:v>19130.099999999999</c:v>
                </c:pt>
                <c:pt idx="53">
                  <c:v>19177.399999999998</c:v>
                </c:pt>
                <c:pt idx="54">
                  <c:v>19229.599999999999</c:v>
                </c:pt>
                <c:pt idx="55">
                  <c:v>19272.599999999999</c:v>
                </c:pt>
                <c:pt idx="56">
                  <c:v>19302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Overall!$B$48</c:f>
              <c:strCache>
                <c:ptCount val="1"/>
                <c:pt idx="0">
                  <c:v>Actual Hours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Overall!$C$45:$BK$45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Overall!$C$48:$BK$48</c:f>
              <c:numCache>
                <c:formatCode>0</c:formatCode>
                <c:ptCount val="57"/>
                <c:pt idx="0">
                  <c:v>515.75</c:v>
                </c:pt>
                <c:pt idx="1">
                  <c:v>901.75</c:v>
                </c:pt>
                <c:pt idx="2">
                  <c:v>1407.25</c:v>
                </c:pt>
                <c:pt idx="3">
                  <c:v>1861.25</c:v>
                </c:pt>
                <c:pt idx="4">
                  <c:v>2332.25</c:v>
                </c:pt>
                <c:pt idx="5">
                  <c:v>2725.25</c:v>
                </c:pt>
                <c:pt idx="6">
                  <c:v>3173.25</c:v>
                </c:pt>
                <c:pt idx="7">
                  <c:v>3684.25</c:v>
                </c:pt>
                <c:pt idx="8">
                  <c:v>4128.25</c:v>
                </c:pt>
                <c:pt idx="9">
                  <c:v>4617.75</c:v>
                </c:pt>
                <c:pt idx="10">
                  <c:v>5102.75</c:v>
                </c:pt>
                <c:pt idx="11">
                  <c:v>5626.5</c:v>
                </c:pt>
                <c:pt idx="12">
                  <c:v>5958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Overall!$B$47</c:f>
              <c:strCache>
                <c:ptCount val="1"/>
                <c:pt idx="0">
                  <c:v>Earned Hours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Overall!$C$45:$BK$45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Overall!$C$47:$BK$47</c:f>
              <c:numCache>
                <c:formatCode>0</c:formatCode>
                <c:ptCount val="57"/>
                <c:pt idx="0">
                  <c:v>516</c:v>
                </c:pt>
                <c:pt idx="1">
                  <c:v>1009.2600000000002</c:v>
                </c:pt>
                <c:pt idx="2">
                  <c:v>1487.3500000000004</c:v>
                </c:pt>
                <c:pt idx="3">
                  <c:v>1957.3299999999997</c:v>
                </c:pt>
                <c:pt idx="4">
                  <c:v>2389.2000000000003</c:v>
                </c:pt>
                <c:pt idx="5">
                  <c:v>2720.7599999999998</c:v>
                </c:pt>
                <c:pt idx="6">
                  <c:v>3142.2099999999996</c:v>
                </c:pt>
                <c:pt idx="7">
                  <c:v>3585.4400000000014</c:v>
                </c:pt>
                <c:pt idx="8">
                  <c:v>4072.29</c:v>
                </c:pt>
                <c:pt idx="9">
                  <c:v>4549.6400000000003</c:v>
                </c:pt>
                <c:pt idx="10">
                  <c:v>4901.59</c:v>
                </c:pt>
                <c:pt idx="11">
                  <c:v>5328.35</c:v>
                </c:pt>
                <c:pt idx="12">
                  <c:v>5749.9699999999993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32256"/>
        <c:axId val="394731864"/>
      </c:scatterChart>
      <c:valAx>
        <c:axId val="394732256"/>
        <c:scaling>
          <c:orientation val="minMax"/>
          <c:max val="42545"/>
          <c:min val="42153"/>
        </c:scaling>
        <c:delete val="1"/>
        <c:axPos val="b"/>
        <c:minorGridlines>
          <c:spPr>
            <a:ln w="3175"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Date</a:t>
                </a:r>
              </a:p>
            </c:rich>
          </c:tx>
          <c:layout>
            <c:manualLayout>
              <c:xMode val="edge"/>
              <c:yMode val="edge"/>
              <c:x val="0.51389494442782913"/>
              <c:y val="0.9358460806166311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d\-mmm;@" sourceLinked="1"/>
        <c:majorTickMark val="out"/>
        <c:minorTickMark val="none"/>
        <c:tickLblPos val="nextTo"/>
        <c:crossAx val="394731864"/>
        <c:crossesAt val="0"/>
        <c:crossBetween val="midCat"/>
        <c:majorUnit val="7"/>
        <c:minorUnit val="7"/>
      </c:valAx>
      <c:valAx>
        <c:axId val="394731864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Hours</a:t>
                </a:r>
              </a:p>
            </c:rich>
          </c:tx>
          <c:layout>
            <c:manualLayout>
              <c:xMode val="edge"/>
              <c:yMode val="edge"/>
              <c:x val="2.1473411082613796E-2"/>
              <c:y val="0.405318017600741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732256"/>
        <c:crossesAt val="41215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04542041890154"/>
          <c:y val="0.21231411432905728"/>
          <c:w val="4.8845664745625419E-2"/>
          <c:h val="0.142215177316637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Earned Value</a:t>
            </a:r>
          </a:p>
        </c:rich>
      </c:tx>
      <c:layout>
        <c:manualLayout>
          <c:xMode val="edge"/>
          <c:yMode val="edge"/>
          <c:x val="0.49937238747013579"/>
          <c:y val="1.0797014218886259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577240093860894E-2"/>
          <c:y val="7.3497228183175792E-2"/>
          <c:w val="0.92435358439663773"/>
          <c:h val="0.848673669218444"/>
        </c:manualLayout>
      </c:layout>
      <c:scatterChart>
        <c:scatterStyle val="lineMarker"/>
        <c:varyColors val="0"/>
        <c:ser>
          <c:idx val="7"/>
          <c:order val="3"/>
          <c:tx>
            <c:strRef>
              <c:f>Stress!$B$49</c:f>
              <c:strCache>
                <c:ptCount val="1"/>
                <c:pt idx="0">
                  <c:v>Forecast Hours</c:v>
                </c:pt>
              </c:strCache>
            </c:strRef>
          </c:tx>
          <c:spPr>
            <a:ln w="38100"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2"/>
            <c:bubble3D val="0"/>
          </c:dPt>
          <c:xVal>
            <c:numRef>
              <c:f>Stress!$C$45:$BK$45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Stress!$C$49:$BK$49</c:f>
              <c:numCache>
                <c:formatCode>0</c:formatCode>
                <c:ptCount val="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165</c:v>
                </c:pt>
                <c:pt idx="13">
                  <c:v>229.93</c:v>
                </c:pt>
                <c:pt idx="14">
                  <c:v>294.86</c:v>
                </c:pt>
                <c:pt idx="15">
                  <c:v>346.8</c:v>
                </c:pt>
                <c:pt idx="16">
                  <c:v>411.73</c:v>
                </c:pt>
                <c:pt idx="17">
                  <c:v>476.66</c:v>
                </c:pt>
                <c:pt idx="18">
                  <c:v>541.59</c:v>
                </c:pt>
                <c:pt idx="19">
                  <c:v>606.52</c:v>
                </c:pt>
                <c:pt idx="20">
                  <c:v>638.71</c:v>
                </c:pt>
                <c:pt idx="21">
                  <c:v>670.71</c:v>
                </c:pt>
                <c:pt idx="22">
                  <c:v>702.71</c:v>
                </c:pt>
                <c:pt idx="23">
                  <c:v>734.71</c:v>
                </c:pt>
                <c:pt idx="24">
                  <c:v>766.71</c:v>
                </c:pt>
                <c:pt idx="25">
                  <c:v>798.71</c:v>
                </c:pt>
                <c:pt idx="26">
                  <c:v>841.27</c:v>
                </c:pt>
                <c:pt idx="27">
                  <c:v>890.87</c:v>
                </c:pt>
                <c:pt idx="28">
                  <c:v>940.47</c:v>
                </c:pt>
                <c:pt idx="29">
                  <c:v>990.07</c:v>
                </c:pt>
                <c:pt idx="30">
                  <c:v>990.07</c:v>
                </c:pt>
                <c:pt idx="31">
                  <c:v>990.07</c:v>
                </c:pt>
                <c:pt idx="32">
                  <c:v>1039.67</c:v>
                </c:pt>
                <c:pt idx="33">
                  <c:v>1059.51</c:v>
                </c:pt>
                <c:pt idx="34">
                  <c:v>1059.51</c:v>
                </c:pt>
                <c:pt idx="35">
                  <c:v>1059.51</c:v>
                </c:pt>
                <c:pt idx="36">
                  <c:v>1059.51</c:v>
                </c:pt>
                <c:pt idx="37">
                  <c:v>1059.51</c:v>
                </c:pt>
                <c:pt idx="38">
                  <c:v>1059.51</c:v>
                </c:pt>
                <c:pt idx="39">
                  <c:v>1059.51</c:v>
                </c:pt>
                <c:pt idx="40">
                  <c:v>1059.51</c:v>
                </c:pt>
                <c:pt idx="41">
                  <c:v>1059.51</c:v>
                </c:pt>
                <c:pt idx="42">
                  <c:v>1059.51</c:v>
                </c:pt>
                <c:pt idx="43">
                  <c:v>1059.51</c:v>
                </c:pt>
                <c:pt idx="44">
                  <c:v>1059.51</c:v>
                </c:pt>
                <c:pt idx="45">
                  <c:v>1059.51</c:v>
                </c:pt>
                <c:pt idx="46">
                  <c:v>1059.51</c:v>
                </c:pt>
                <c:pt idx="47">
                  <c:v>1059.51</c:v>
                </c:pt>
                <c:pt idx="48">
                  <c:v>1059.51</c:v>
                </c:pt>
                <c:pt idx="49">
                  <c:v>1059.51</c:v>
                </c:pt>
                <c:pt idx="50">
                  <c:v>1059.51</c:v>
                </c:pt>
                <c:pt idx="51">
                  <c:v>1059.51</c:v>
                </c:pt>
                <c:pt idx="52">
                  <c:v>1059.51</c:v>
                </c:pt>
                <c:pt idx="53">
                  <c:v>1059.51</c:v>
                </c:pt>
                <c:pt idx="54">
                  <c:v>1059.51</c:v>
                </c:pt>
                <c:pt idx="55">
                  <c:v>1059.51</c:v>
                </c:pt>
                <c:pt idx="56">
                  <c:v>1059.51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97208"/>
        <c:axId val="469293680"/>
      </c:scatterChart>
      <c:scatterChart>
        <c:scatterStyle val="smoothMarker"/>
        <c:varyColors val="0"/>
        <c:ser>
          <c:idx val="1"/>
          <c:order val="0"/>
          <c:tx>
            <c:strRef>
              <c:f>Stress!$B$46</c:f>
              <c:strCache>
                <c:ptCount val="1"/>
                <c:pt idx="0">
                  <c:v>Control Hours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noFill/>
              <a:ln w="9525">
                <a:noFill/>
              </a:ln>
            </c:spPr>
          </c:marker>
          <c:xVal>
            <c:numRef>
              <c:f>Stress!$C$45:$BK$45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Stress!$C$46:$BK$46</c:f>
              <c:numCache>
                <c:formatCode>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100</c:v>
                </c:pt>
                <c:pt idx="10">
                  <c:v>150.5</c:v>
                </c:pt>
                <c:pt idx="11">
                  <c:v>213.63</c:v>
                </c:pt>
                <c:pt idx="12">
                  <c:v>276.75</c:v>
                </c:pt>
                <c:pt idx="13">
                  <c:v>339.88</c:v>
                </c:pt>
                <c:pt idx="14">
                  <c:v>403</c:v>
                </c:pt>
                <c:pt idx="15">
                  <c:v>453.5</c:v>
                </c:pt>
                <c:pt idx="16">
                  <c:v>516.63</c:v>
                </c:pt>
                <c:pt idx="17">
                  <c:v>579.75</c:v>
                </c:pt>
                <c:pt idx="18">
                  <c:v>624.20000000000005</c:v>
                </c:pt>
                <c:pt idx="19">
                  <c:v>656.2</c:v>
                </c:pt>
                <c:pt idx="20">
                  <c:v>681.8</c:v>
                </c:pt>
                <c:pt idx="21">
                  <c:v>713.8</c:v>
                </c:pt>
                <c:pt idx="22">
                  <c:v>745.8</c:v>
                </c:pt>
                <c:pt idx="23">
                  <c:v>777.8</c:v>
                </c:pt>
                <c:pt idx="24">
                  <c:v>816.84</c:v>
                </c:pt>
                <c:pt idx="25">
                  <c:v>866.44</c:v>
                </c:pt>
                <c:pt idx="26">
                  <c:v>916.04</c:v>
                </c:pt>
                <c:pt idx="27">
                  <c:v>965.64</c:v>
                </c:pt>
                <c:pt idx="28">
                  <c:v>1015.24</c:v>
                </c:pt>
                <c:pt idx="29">
                  <c:v>1045</c:v>
                </c:pt>
                <c:pt idx="30">
                  <c:v>1045</c:v>
                </c:pt>
                <c:pt idx="31">
                  <c:v>1045</c:v>
                </c:pt>
                <c:pt idx="32">
                  <c:v>1045</c:v>
                </c:pt>
                <c:pt idx="33">
                  <c:v>1045</c:v>
                </c:pt>
                <c:pt idx="34">
                  <c:v>1045</c:v>
                </c:pt>
                <c:pt idx="35">
                  <c:v>1045</c:v>
                </c:pt>
                <c:pt idx="36">
                  <c:v>1045</c:v>
                </c:pt>
                <c:pt idx="37">
                  <c:v>1045</c:v>
                </c:pt>
                <c:pt idx="38">
                  <c:v>1045</c:v>
                </c:pt>
                <c:pt idx="39">
                  <c:v>1045</c:v>
                </c:pt>
                <c:pt idx="40">
                  <c:v>1045</c:v>
                </c:pt>
                <c:pt idx="41">
                  <c:v>1045</c:v>
                </c:pt>
                <c:pt idx="42">
                  <c:v>1045</c:v>
                </c:pt>
                <c:pt idx="43">
                  <c:v>1045</c:v>
                </c:pt>
                <c:pt idx="44">
                  <c:v>1045</c:v>
                </c:pt>
                <c:pt idx="45">
                  <c:v>1045</c:v>
                </c:pt>
                <c:pt idx="46">
                  <c:v>1045</c:v>
                </c:pt>
                <c:pt idx="47">
                  <c:v>1045</c:v>
                </c:pt>
                <c:pt idx="48">
                  <c:v>1045</c:v>
                </c:pt>
                <c:pt idx="49">
                  <c:v>1045</c:v>
                </c:pt>
                <c:pt idx="50">
                  <c:v>1045</c:v>
                </c:pt>
                <c:pt idx="51">
                  <c:v>1045</c:v>
                </c:pt>
                <c:pt idx="52">
                  <c:v>1045</c:v>
                </c:pt>
                <c:pt idx="53">
                  <c:v>1045</c:v>
                </c:pt>
                <c:pt idx="54">
                  <c:v>1045</c:v>
                </c:pt>
                <c:pt idx="55">
                  <c:v>1045</c:v>
                </c:pt>
                <c:pt idx="56">
                  <c:v>1045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Stress!$B$48</c:f>
              <c:strCache>
                <c:ptCount val="1"/>
                <c:pt idx="0">
                  <c:v>Actual Hours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Stress!$C$45:$BK$45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Stress!$C$48:$BK$48</c:f>
              <c:numCache>
                <c:formatCode>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38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74</c:v>
                </c:pt>
                <c:pt idx="7">
                  <c:v>92</c:v>
                </c:pt>
                <c:pt idx="8">
                  <c:v>102</c:v>
                </c:pt>
                <c:pt idx="9">
                  <c:v>129</c:v>
                </c:pt>
                <c:pt idx="10">
                  <c:v>150</c:v>
                </c:pt>
                <c:pt idx="11">
                  <c:v>165</c:v>
                </c:pt>
                <c:pt idx="12">
                  <c:v>165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Stress!$B$47</c:f>
              <c:strCache>
                <c:ptCount val="1"/>
                <c:pt idx="0">
                  <c:v>Earned Hours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Stress!$C$45:$BK$45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Stress!$C$47:$BK$47</c:f>
              <c:numCache>
                <c:formatCode>0</c:formatCode>
                <c:ptCount val="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50</c:v>
                </c:pt>
                <c:pt idx="9">
                  <c:v>100</c:v>
                </c:pt>
                <c:pt idx="10">
                  <c:v>114.43</c:v>
                </c:pt>
                <c:pt idx="11">
                  <c:v>132.46</c:v>
                </c:pt>
                <c:pt idx="12">
                  <c:v>150.5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97208"/>
        <c:axId val="469293680"/>
      </c:scatterChart>
      <c:valAx>
        <c:axId val="469297208"/>
        <c:scaling>
          <c:orientation val="minMax"/>
          <c:max val="42545"/>
          <c:min val="42153"/>
        </c:scaling>
        <c:delete val="1"/>
        <c:axPos val="b"/>
        <c:minorGridlines>
          <c:spPr>
            <a:ln w="3175"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Date</a:t>
                </a:r>
              </a:p>
            </c:rich>
          </c:tx>
          <c:layout>
            <c:manualLayout>
              <c:xMode val="edge"/>
              <c:yMode val="edge"/>
              <c:x val="0.51389494442782913"/>
              <c:y val="0.9358460806166311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d\-mmm;@" sourceLinked="1"/>
        <c:majorTickMark val="out"/>
        <c:minorTickMark val="none"/>
        <c:tickLblPos val="nextTo"/>
        <c:crossAx val="469293680"/>
        <c:crossesAt val="0"/>
        <c:crossBetween val="midCat"/>
        <c:majorUnit val="7"/>
        <c:minorUnit val="7"/>
      </c:valAx>
      <c:valAx>
        <c:axId val="4692936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Hours</a:t>
                </a:r>
              </a:p>
            </c:rich>
          </c:tx>
          <c:layout>
            <c:manualLayout>
              <c:xMode val="edge"/>
              <c:yMode val="edge"/>
              <c:x val="2.1473411082613796E-2"/>
              <c:y val="0.405318017600741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297208"/>
        <c:crossesAt val="41215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04542041890154"/>
          <c:y val="0.28117897015941307"/>
          <c:w val="4.8845664745625419E-2"/>
          <c:h val="0.142215177316637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Staffing Plan</a:t>
            </a:r>
          </a:p>
        </c:rich>
      </c:tx>
      <c:layout>
        <c:manualLayout>
          <c:xMode val="edge"/>
          <c:yMode val="edge"/>
          <c:x val="0.50393701451277184"/>
          <c:y val="1.902070270796462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267940402794296E-2"/>
          <c:y val="0.10606591098777116"/>
          <c:w val="0.9388391248921113"/>
          <c:h val="0.81109389387408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Stress!$B$91</c:f>
              <c:strCache>
                <c:ptCount val="1"/>
                <c:pt idx="0">
                  <c:v>Control FTEs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Stress!$C$90:$BK$90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cat>
          <c:val>
            <c:numRef>
              <c:f>Stress!$C$91:$BK$91</c:f>
              <c:numCache>
                <c:formatCode>0.0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1.25</c:v>
                </c:pt>
                <c:pt idx="9">
                  <c:v>1.25</c:v>
                </c:pt>
                <c:pt idx="10">
                  <c:v>1.578125</c:v>
                </c:pt>
                <c:pt idx="11">
                  <c:v>1.5782499999999999</c:v>
                </c:pt>
                <c:pt idx="12">
                  <c:v>1.5780000000000001</c:v>
                </c:pt>
                <c:pt idx="13">
                  <c:v>1.5782499999999999</c:v>
                </c:pt>
                <c:pt idx="14">
                  <c:v>1.5780000000000001</c:v>
                </c:pt>
                <c:pt idx="15">
                  <c:v>1.578125</c:v>
                </c:pt>
                <c:pt idx="16">
                  <c:v>1.5782499999999999</c:v>
                </c:pt>
                <c:pt idx="17">
                  <c:v>1.5780000000000001</c:v>
                </c:pt>
                <c:pt idx="18">
                  <c:v>1.1112500000000012</c:v>
                </c:pt>
                <c:pt idx="19">
                  <c:v>0.8</c:v>
                </c:pt>
                <c:pt idx="20">
                  <c:v>0.79999999999999716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0.97600000000000198</c:v>
                </c:pt>
                <c:pt idx="25">
                  <c:v>1.2400000000000007</c:v>
                </c:pt>
                <c:pt idx="26">
                  <c:v>1.2399999999999978</c:v>
                </c:pt>
                <c:pt idx="27">
                  <c:v>1.2400000000000007</c:v>
                </c:pt>
                <c:pt idx="28">
                  <c:v>1.2400000000000007</c:v>
                </c:pt>
                <c:pt idx="29">
                  <c:v>0.74399999999999977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"/>
          <c:order val="1"/>
          <c:tx>
            <c:strRef>
              <c:f>Stress!$B$92</c:f>
              <c:strCache>
                <c:ptCount val="1"/>
                <c:pt idx="0">
                  <c:v>Actual FTEs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Stress!$C$90:$BK$90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cat>
          <c:val>
            <c:numRef>
              <c:f>Stress!$C$92:$BK$92</c:f>
              <c:numCache>
                <c:formatCode>0.0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0.95</c:v>
                </c:pt>
                <c:pt idx="3">
                  <c:v>0.875</c:v>
                </c:pt>
                <c:pt idx="4">
                  <c:v>0</c:v>
                </c:pt>
                <c:pt idx="5">
                  <c:v>0</c:v>
                </c:pt>
                <c:pt idx="6">
                  <c:v>2.5000000000000001E-2</c:v>
                </c:pt>
                <c:pt idx="7">
                  <c:v>0.45</c:v>
                </c:pt>
                <c:pt idx="8">
                  <c:v>0.25</c:v>
                </c:pt>
                <c:pt idx="9">
                  <c:v>0.67500000000000004</c:v>
                </c:pt>
                <c:pt idx="10">
                  <c:v>0.65625</c:v>
                </c:pt>
                <c:pt idx="11">
                  <c:v>0.375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"/>
          <c:order val="2"/>
          <c:tx>
            <c:strRef>
              <c:f>Stress!$B$93</c:f>
              <c:strCache>
                <c:ptCount val="1"/>
                <c:pt idx="0">
                  <c:v>Forecast FTEs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rgbClr val="000000"/>
              </a:solidFill>
            </a:ln>
          </c:spPr>
          <c:invertIfNegative val="0"/>
          <c:cat>
            <c:numRef>
              <c:f>Stress!$C$90:$BK$90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cat>
          <c:val>
            <c:numRef>
              <c:f>Stress!$C$93:$BK$93</c:f>
              <c:numCache>
                <c:formatCode>0.0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1.6232500000000001</c:v>
                </c:pt>
                <c:pt idx="14">
                  <c:v>1.6232500000000001</c:v>
                </c:pt>
                <c:pt idx="15">
                  <c:v>1.6231249999999999</c:v>
                </c:pt>
                <c:pt idx="16">
                  <c:v>1.6232500000000001</c:v>
                </c:pt>
                <c:pt idx="17">
                  <c:v>1.6232500000000001</c:v>
                </c:pt>
                <c:pt idx="18">
                  <c:v>1.6232500000000001</c:v>
                </c:pt>
                <c:pt idx="19">
                  <c:v>1.6232500000000001</c:v>
                </c:pt>
                <c:pt idx="20">
                  <c:v>1.0059374999999999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1.0640000000000001</c:v>
                </c:pt>
                <c:pt idx="27">
                  <c:v>1.24</c:v>
                </c:pt>
                <c:pt idx="28">
                  <c:v>1.24</c:v>
                </c:pt>
                <c:pt idx="29">
                  <c:v>1.24</c:v>
                </c:pt>
                <c:pt idx="30">
                  <c:v>0</c:v>
                </c:pt>
                <c:pt idx="31">
                  <c:v>0</c:v>
                </c:pt>
                <c:pt idx="32">
                  <c:v>1.24</c:v>
                </c:pt>
                <c:pt idx="33">
                  <c:v>0.496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297992"/>
        <c:axId val="469298384"/>
      </c:barChart>
      <c:catAx>
        <c:axId val="46929799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Date</a:t>
                </a:r>
              </a:p>
            </c:rich>
          </c:tx>
          <c:layout>
            <c:manualLayout>
              <c:xMode val="edge"/>
              <c:yMode val="edge"/>
              <c:x val="0.51645357440940753"/>
              <c:y val="0.92976315830343692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d\-mmm;@" sourceLinked="1"/>
        <c:majorTickMark val="out"/>
        <c:minorTickMark val="none"/>
        <c:tickLblPos val="nextTo"/>
        <c:crossAx val="469298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692983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FTEs</a:t>
                </a:r>
              </a:p>
            </c:rich>
          </c:tx>
          <c:layout>
            <c:manualLayout>
              <c:xMode val="edge"/>
              <c:yMode val="edge"/>
              <c:x val="2.2287709326253794E-2"/>
              <c:y val="0.354247774304593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297992"/>
        <c:crosses val="autoZero"/>
        <c:crossBetween val="between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472724559218584"/>
          <c:y val="0.19906263464958945"/>
          <c:w val="4.8485404330840066E-2"/>
          <c:h val="0.19106069899838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Productivity Factor</a:t>
            </a:r>
          </a:p>
        </c:rich>
      </c:tx>
      <c:layout>
        <c:manualLayout>
          <c:xMode val="edge"/>
          <c:yMode val="edge"/>
          <c:x val="0.49943659804828761"/>
          <c:y val="2.41569558334637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73739886479143E-2"/>
          <c:y val="0.10502105558719639"/>
          <c:w val="0.9228765974792027"/>
          <c:h val="0.858846454046615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Stress!$B$123</c:f>
              <c:strCache>
                <c:ptCount val="1"/>
                <c:pt idx="0">
                  <c:v>Planned PF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noFill/>
              <a:ln w="9525">
                <a:noFill/>
              </a:ln>
            </c:spPr>
          </c:marker>
          <c:xVal>
            <c:numRef>
              <c:f>Stress!$C$122:$BK$122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Stress!$C$123:$BK$123</c:f>
              <c:numCache>
                <c:formatCode>0.00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Stress!$B$124</c:f>
              <c:strCache>
                <c:ptCount val="1"/>
                <c:pt idx="0">
                  <c:v>Cumulative PF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Stress!$C$122:$BK$122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Stress!$C$124:$BK$124</c:f>
              <c:numCache>
                <c:formatCode>0.00</c:formatCode>
                <c:ptCount val="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0.49019607843137253</c:v>
                </c:pt>
                <c:pt idx="9">
                  <c:v>0.77519379844961245</c:v>
                </c:pt>
                <c:pt idx="10">
                  <c:v>0.76286666666666669</c:v>
                </c:pt>
                <c:pt idx="11">
                  <c:v>0.80278787878787883</c:v>
                </c:pt>
                <c:pt idx="12">
                  <c:v>0.91212121212121211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90936"/>
        <c:axId val="469291328"/>
      </c:scatterChart>
      <c:valAx>
        <c:axId val="469290936"/>
        <c:scaling>
          <c:orientation val="minMax"/>
          <c:max val="42545"/>
          <c:min val="42153"/>
        </c:scaling>
        <c:delete val="1"/>
        <c:axPos val="b"/>
        <c:minorGridlines>
          <c:spPr>
            <a:ln w="3175">
              <a:solidFill>
                <a:srgbClr val="808080"/>
              </a:solidFill>
              <a:prstDash val="solid"/>
            </a:ln>
          </c:spPr>
        </c:minorGridlines>
        <c:numFmt formatCode="[$-409]d\-mmm;@" sourceLinked="1"/>
        <c:majorTickMark val="out"/>
        <c:minorTickMark val="none"/>
        <c:tickLblPos val="nextTo"/>
        <c:crossAx val="469291328"/>
        <c:crosses val="autoZero"/>
        <c:crossBetween val="midCat"/>
        <c:majorUnit val="7"/>
        <c:minorUnit val="7"/>
      </c:valAx>
      <c:valAx>
        <c:axId val="469291328"/>
        <c:scaling>
          <c:orientation val="minMax"/>
          <c:max val="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PF</a:t>
                </a:r>
              </a:p>
            </c:rich>
          </c:tx>
          <c:layout>
            <c:manualLayout>
              <c:xMode val="edge"/>
              <c:yMode val="edge"/>
              <c:x val="2.4475582970945046E-2"/>
              <c:y val="0.4296219200973580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290936"/>
        <c:crossesAt val="41215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87555766228998111"/>
          <c:y val="0.23433819693640431"/>
          <c:w val="4.8683628208707974E-2"/>
          <c:h val="0.166966838525812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Earned Value</a:t>
            </a:r>
          </a:p>
        </c:rich>
      </c:tx>
      <c:layout>
        <c:manualLayout>
          <c:xMode val="edge"/>
          <c:yMode val="edge"/>
          <c:x val="0.49937238747013579"/>
          <c:y val="1.0797014218886259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577240093860894E-2"/>
          <c:y val="7.3497228183175792E-2"/>
          <c:w val="0.92435358439663773"/>
          <c:h val="0.848673669218444"/>
        </c:manualLayout>
      </c:layout>
      <c:scatterChart>
        <c:scatterStyle val="lineMarker"/>
        <c:varyColors val="0"/>
        <c:ser>
          <c:idx val="7"/>
          <c:order val="3"/>
          <c:tx>
            <c:strRef>
              <c:f>Structural!$B$49</c:f>
              <c:strCache>
                <c:ptCount val="1"/>
                <c:pt idx="0">
                  <c:v>Forecast Hours</c:v>
                </c:pt>
              </c:strCache>
            </c:strRef>
          </c:tx>
          <c:spPr>
            <a:ln w="38100"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2"/>
            <c:bubble3D val="0"/>
          </c:dPt>
          <c:xVal>
            <c:numRef>
              <c:f>Structural!$C$45:$BK$45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Structural!$C$49:$BK$49</c:f>
              <c:numCache>
                <c:formatCode>0</c:formatCode>
                <c:ptCount val="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1374</c:v>
                </c:pt>
                <c:pt idx="13">
                  <c:v>1500.37</c:v>
                </c:pt>
                <c:pt idx="14">
                  <c:v>1626.7399999999998</c:v>
                </c:pt>
                <c:pt idx="15">
                  <c:v>1727.8399999999997</c:v>
                </c:pt>
                <c:pt idx="16">
                  <c:v>1866.1899999999996</c:v>
                </c:pt>
                <c:pt idx="17">
                  <c:v>2007.5299999999995</c:v>
                </c:pt>
                <c:pt idx="18">
                  <c:v>2148.8699999999994</c:v>
                </c:pt>
                <c:pt idx="19">
                  <c:v>2298.2099999999996</c:v>
                </c:pt>
                <c:pt idx="20">
                  <c:v>2417.2899999999995</c:v>
                </c:pt>
                <c:pt idx="21">
                  <c:v>2568.6299999999997</c:v>
                </c:pt>
                <c:pt idx="22">
                  <c:v>2726.6499999999996</c:v>
                </c:pt>
                <c:pt idx="23">
                  <c:v>2875.7899999999995</c:v>
                </c:pt>
                <c:pt idx="24">
                  <c:v>3024.9299999999994</c:v>
                </c:pt>
                <c:pt idx="25">
                  <c:v>3174.0699999999993</c:v>
                </c:pt>
                <c:pt idx="26">
                  <c:v>3307.2599999999993</c:v>
                </c:pt>
                <c:pt idx="27">
                  <c:v>3458.7099999999991</c:v>
                </c:pt>
                <c:pt idx="28">
                  <c:v>3606.869999999999</c:v>
                </c:pt>
                <c:pt idx="29">
                  <c:v>3755.0299999999988</c:v>
                </c:pt>
                <c:pt idx="30">
                  <c:v>3755.0299999999988</c:v>
                </c:pt>
                <c:pt idx="31">
                  <c:v>3755.0299999999988</c:v>
                </c:pt>
                <c:pt idx="32">
                  <c:v>3903.1899999999987</c:v>
                </c:pt>
                <c:pt idx="33">
                  <c:v>4024.4899999999989</c:v>
                </c:pt>
                <c:pt idx="34">
                  <c:v>4132.3099999999986</c:v>
                </c:pt>
                <c:pt idx="35">
                  <c:v>4240.1299999999983</c:v>
                </c:pt>
                <c:pt idx="36">
                  <c:v>4357.4699999999984</c:v>
                </c:pt>
                <c:pt idx="37">
                  <c:v>4489.0899999999983</c:v>
                </c:pt>
                <c:pt idx="38">
                  <c:v>4575.2699999999986</c:v>
                </c:pt>
                <c:pt idx="39">
                  <c:v>4611.3199999999988</c:v>
                </c:pt>
                <c:pt idx="40">
                  <c:v>4627.3199999999988</c:v>
                </c:pt>
                <c:pt idx="41">
                  <c:v>4627.3199999999988</c:v>
                </c:pt>
                <c:pt idx="42">
                  <c:v>4628.3199999999988</c:v>
                </c:pt>
                <c:pt idx="43">
                  <c:v>4632.3199999999988</c:v>
                </c:pt>
                <c:pt idx="44">
                  <c:v>4637.3199999999988</c:v>
                </c:pt>
                <c:pt idx="45">
                  <c:v>4637.3199999999988</c:v>
                </c:pt>
                <c:pt idx="46">
                  <c:v>4637.3199999999988</c:v>
                </c:pt>
                <c:pt idx="47">
                  <c:v>4637.3199999999988</c:v>
                </c:pt>
                <c:pt idx="48">
                  <c:v>4637.3199999999988</c:v>
                </c:pt>
                <c:pt idx="49">
                  <c:v>4637.3199999999988</c:v>
                </c:pt>
                <c:pt idx="50">
                  <c:v>4643.3199999999988</c:v>
                </c:pt>
                <c:pt idx="51">
                  <c:v>4653.3199999999988</c:v>
                </c:pt>
                <c:pt idx="52">
                  <c:v>4661.3199999999988</c:v>
                </c:pt>
                <c:pt idx="53">
                  <c:v>4667.3199999999988</c:v>
                </c:pt>
                <c:pt idx="54">
                  <c:v>4673.3199999999988</c:v>
                </c:pt>
                <c:pt idx="55">
                  <c:v>4682.3199999999988</c:v>
                </c:pt>
                <c:pt idx="56">
                  <c:v>4682.3199999999988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93288"/>
        <c:axId val="469294072"/>
      </c:scatterChart>
      <c:scatterChart>
        <c:scatterStyle val="smoothMarker"/>
        <c:varyColors val="0"/>
        <c:ser>
          <c:idx val="1"/>
          <c:order val="0"/>
          <c:tx>
            <c:strRef>
              <c:f>Structural!$B$46</c:f>
              <c:strCache>
                <c:ptCount val="1"/>
                <c:pt idx="0">
                  <c:v>Control Hours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noFill/>
              <a:ln w="9525">
                <a:noFill/>
              </a:ln>
            </c:spPr>
          </c:marker>
          <c:xVal>
            <c:numRef>
              <c:f>Structural!$C$45:$BK$45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Structural!$C$46:$BK$46</c:f>
              <c:numCache>
                <c:formatCode>0</c:formatCode>
                <c:ptCount val="57"/>
                <c:pt idx="0">
                  <c:v>63</c:v>
                </c:pt>
                <c:pt idx="1">
                  <c:v>171.8</c:v>
                </c:pt>
                <c:pt idx="2">
                  <c:v>280.59000000000003</c:v>
                </c:pt>
                <c:pt idx="3">
                  <c:v>389.39</c:v>
                </c:pt>
                <c:pt idx="4">
                  <c:v>498.16999999999996</c:v>
                </c:pt>
                <c:pt idx="5">
                  <c:v>585.21</c:v>
                </c:pt>
                <c:pt idx="6">
                  <c:v>696.93000000000006</c:v>
                </c:pt>
                <c:pt idx="7">
                  <c:v>819.92000000000007</c:v>
                </c:pt>
                <c:pt idx="8">
                  <c:v>942.90000000000009</c:v>
                </c:pt>
                <c:pt idx="9">
                  <c:v>1064.82</c:v>
                </c:pt>
                <c:pt idx="10">
                  <c:v>1161.07</c:v>
                </c:pt>
                <c:pt idx="11">
                  <c:v>1281.4000000000001</c:v>
                </c:pt>
                <c:pt idx="12">
                  <c:v>1401.72</c:v>
                </c:pt>
                <c:pt idx="13">
                  <c:v>1522.03</c:v>
                </c:pt>
                <c:pt idx="14">
                  <c:v>1642.35</c:v>
                </c:pt>
                <c:pt idx="15">
                  <c:v>1738.6</c:v>
                </c:pt>
                <c:pt idx="16">
                  <c:v>1881.11</c:v>
                </c:pt>
                <c:pt idx="17">
                  <c:v>2019.17</c:v>
                </c:pt>
                <c:pt idx="18">
                  <c:v>2157.23</c:v>
                </c:pt>
                <c:pt idx="19">
                  <c:v>2295.2799999999997</c:v>
                </c:pt>
                <c:pt idx="20">
                  <c:v>2411.7200000000003</c:v>
                </c:pt>
                <c:pt idx="21">
                  <c:v>2559.7799999999997</c:v>
                </c:pt>
                <c:pt idx="22">
                  <c:v>2714.52</c:v>
                </c:pt>
                <c:pt idx="23">
                  <c:v>2860.37</c:v>
                </c:pt>
                <c:pt idx="24">
                  <c:v>3009.4300000000003</c:v>
                </c:pt>
                <c:pt idx="25">
                  <c:v>3163.2799999999997</c:v>
                </c:pt>
                <c:pt idx="26">
                  <c:v>3298.29</c:v>
                </c:pt>
                <c:pt idx="27">
                  <c:v>3448.36</c:v>
                </c:pt>
                <c:pt idx="28">
                  <c:v>3595.14</c:v>
                </c:pt>
                <c:pt idx="29">
                  <c:v>3738.71</c:v>
                </c:pt>
                <c:pt idx="30">
                  <c:v>3738.71</c:v>
                </c:pt>
                <c:pt idx="31">
                  <c:v>3738.71</c:v>
                </c:pt>
                <c:pt idx="32">
                  <c:v>3877.49</c:v>
                </c:pt>
                <c:pt idx="33">
                  <c:v>3994.19</c:v>
                </c:pt>
                <c:pt idx="34">
                  <c:v>4100.63</c:v>
                </c:pt>
                <c:pt idx="35">
                  <c:v>4207.07</c:v>
                </c:pt>
                <c:pt idx="36">
                  <c:v>4323.03</c:v>
                </c:pt>
                <c:pt idx="37">
                  <c:v>4453.26</c:v>
                </c:pt>
                <c:pt idx="38">
                  <c:v>4538.34</c:v>
                </c:pt>
                <c:pt idx="39">
                  <c:v>4573</c:v>
                </c:pt>
                <c:pt idx="40">
                  <c:v>4589</c:v>
                </c:pt>
                <c:pt idx="41">
                  <c:v>4589</c:v>
                </c:pt>
                <c:pt idx="42">
                  <c:v>4590</c:v>
                </c:pt>
                <c:pt idx="43">
                  <c:v>4594</c:v>
                </c:pt>
                <c:pt idx="44">
                  <c:v>4599</c:v>
                </c:pt>
                <c:pt idx="45">
                  <c:v>4599</c:v>
                </c:pt>
                <c:pt idx="46">
                  <c:v>4599</c:v>
                </c:pt>
                <c:pt idx="47">
                  <c:v>4599</c:v>
                </c:pt>
                <c:pt idx="48">
                  <c:v>4599</c:v>
                </c:pt>
                <c:pt idx="49">
                  <c:v>4599</c:v>
                </c:pt>
                <c:pt idx="50">
                  <c:v>4605</c:v>
                </c:pt>
                <c:pt idx="51">
                  <c:v>4615</c:v>
                </c:pt>
                <c:pt idx="52">
                  <c:v>4623</c:v>
                </c:pt>
                <c:pt idx="53">
                  <c:v>4629</c:v>
                </c:pt>
                <c:pt idx="54">
                  <c:v>4635</c:v>
                </c:pt>
                <c:pt idx="55">
                  <c:v>4644</c:v>
                </c:pt>
                <c:pt idx="56">
                  <c:v>4644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Structural!$B$48</c:f>
              <c:strCache>
                <c:ptCount val="1"/>
                <c:pt idx="0">
                  <c:v>Actual Hours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Structural!$C$45:$BK$45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Structural!$C$48:$BK$48</c:f>
              <c:numCache>
                <c:formatCode>0</c:formatCode>
                <c:ptCount val="57"/>
                <c:pt idx="0">
                  <c:v>63</c:v>
                </c:pt>
                <c:pt idx="1">
                  <c:v>120</c:v>
                </c:pt>
                <c:pt idx="2">
                  <c:v>224</c:v>
                </c:pt>
                <c:pt idx="3">
                  <c:v>303</c:v>
                </c:pt>
                <c:pt idx="4">
                  <c:v>414</c:v>
                </c:pt>
                <c:pt idx="5">
                  <c:v>538</c:v>
                </c:pt>
                <c:pt idx="6">
                  <c:v>668</c:v>
                </c:pt>
                <c:pt idx="7">
                  <c:v>788</c:v>
                </c:pt>
                <c:pt idx="8">
                  <c:v>900</c:v>
                </c:pt>
                <c:pt idx="9">
                  <c:v>1020</c:v>
                </c:pt>
                <c:pt idx="10">
                  <c:v>1134</c:v>
                </c:pt>
                <c:pt idx="11">
                  <c:v>1254</c:v>
                </c:pt>
                <c:pt idx="12">
                  <c:v>1374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Structural!$B$47</c:f>
              <c:strCache>
                <c:ptCount val="1"/>
                <c:pt idx="0">
                  <c:v>Earned Hours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Structural!$C$45:$BK$45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Structural!$C$47:$BK$47</c:f>
              <c:numCache>
                <c:formatCode>0</c:formatCode>
                <c:ptCount val="57"/>
                <c:pt idx="0">
                  <c:v>63</c:v>
                </c:pt>
                <c:pt idx="1">
                  <c:v>168.88</c:v>
                </c:pt>
                <c:pt idx="2">
                  <c:v>274.76</c:v>
                </c:pt>
                <c:pt idx="3">
                  <c:v>380.64</c:v>
                </c:pt>
                <c:pt idx="4">
                  <c:v>486.52</c:v>
                </c:pt>
                <c:pt idx="5">
                  <c:v>571.23</c:v>
                </c:pt>
                <c:pt idx="6">
                  <c:v>678.95</c:v>
                </c:pt>
                <c:pt idx="7">
                  <c:v>793.65000000000009</c:v>
                </c:pt>
                <c:pt idx="8">
                  <c:v>908.34999999999991</c:v>
                </c:pt>
                <c:pt idx="9">
                  <c:v>1021.97</c:v>
                </c:pt>
                <c:pt idx="10">
                  <c:v>1111.5999999999999</c:v>
                </c:pt>
                <c:pt idx="11">
                  <c:v>1223.6199999999999</c:v>
                </c:pt>
                <c:pt idx="12">
                  <c:v>1335.65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93288"/>
        <c:axId val="469294072"/>
      </c:scatterChart>
      <c:valAx>
        <c:axId val="469293288"/>
        <c:scaling>
          <c:orientation val="minMax"/>
          <c:max val="42545"/>
          <c:min val="42153"/>
        </c:scaling>
        <c:delete val="1"/>
        <c:axPos val="b"/>
        <c:minorGridlines>
          <c:spPr>
            <a:ln w="3175"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Date</a:t>
                </a:r>
              </a:p>
            </c:rich>
          </c:tx>
          <c:layout>
            <c:manualLayout>
              <c:xMode val="edge"/>
              <c:yMode val="edge"/>
              <c:x val="0.51389494442782913"/>
              <c:y val="0.9358460806166311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d\-mmm;@" sourceLinked="1"/>
        <c:majorTickMark val="out"/>
        <c:minorTickMark val="none"/>
        <c:tickLblPos val="nextTo"/>
        <c:crossAx val="469294072"/>
        <c:crossesAt val="0"/>
        <c:crossBetween val="midCat"/>
        <c:majorUnit val="7"/>
        <c:minorUnit val="7"/>
      </c:valAx>
      <c:valAx>
        <c:axId val="4692940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Hours</a:t>
                </a:r>
              </a:p>
            </c:rich>
          </c:tx>
          <c:layout>
            <c:manualLayout>
              <c:xMode val="edge"/>
              <c:yMode val="edge"/>
              <c:x val="2.1473411082613796E-2"/>
              <c:y val="0.405318017600741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293288"/>
        <c:crossesAt val="41215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04542041890154"/>
          <c:y val="0.22041586207380501"/>
          <c:w val="4.8845664745625419E-2"/>
          <c:h val="0.142215177316637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Staffing Plan</a:t>
            </a:r>
          </a:p>
        </c:rich>
      </c:tx>
      <c:layout>
        <c:manualLayout>
          <c:xMode val="edge"/>
          <c:yMode val="edge"/>
          <c:x val="0.50393701451277184"/>
          <c:y val="1.902070270796462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267940402794296E-2"/>
          <c:y val="0.10606591098777116"/>
          <c:w val="0.9388391248921113"/>
          <c:h val="0.81109389387408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Structural!$B$91</c:f>
              <c:strCache>
                <c:ptCount val="1"/>
                <c:pt idx="0">
                  <c:v>Control FTEs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Structural!$C$90:$BK$90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cat>
          <c:val>
            <c:numRef>
              <c:f>Structural!$C$91:$BK$91</c:f>
              <c:numCache>
                <c:formatCode>0.0</c:formatCode>
                <c:ptCount val="57"/>
                <c:pt idx="0">
                  <c:v>0.5625</c:v>
                </c:pt>
                <c:pt idx="1">
                  <c:v>2.72</c:v>
                </c:pt>
                <c:pt idx="2">
                  <c:v>2.7197500000000003</c:v>
                </c:pt>
                <c:pt idx="3">
                  <c:v>2.7199999999999989</c:v>
                </c:pt>
                <c:pt idx="4">
                  <c:v>2.7194999999999991</c:v>
                </c:pt>
                <c:pt idx="5">
                  <c:v>2.7200000000000024</c:v>
                </c:pt>
                <c:pt idx="6">
                  <c:v>2.7930000000000006</c:v>
                </c:pt>
                <c:pt idx="7">
                  <c:v>3.0747500000000003</c:v>
                </c:pt>
                <c:pt idx="8">
                  <c:v>3.0745000000000005</c:v>
                </c:pt>
                <c:pt idx="9">
                  <c:v>3.047999999999996</c:v>
                </c:pt>
                <c:pt idx="10">
                  <c:v>3.0078125</c:v>
                </c:pt>
                <c:pt idx="11">
                  <c:v>3.0082500000000039</c:v>
                </c:pt>
                <c:pt idx="12">
                  <c:v>3.0079999999999982</c:v>
                </c:pt>
                <c:pt idx="13">
                  <c:v>3.0077499999999988</c:v>
                </c:pt>
                <c:pt idx="14">
                  <c:v>3.0079999999999982</c:v>
                </c:pt>
                <c:pt idx="15">
                  <c:v>3.0078125</c:v>
                </c:pt>
                <c:pt idx="16">
                  <c:v>3.5627499999999999</c:v>
                </c:pt>
                <c:pt idx="17">
                  <c:v>3.4515000000000042</c:v>
                </c:pt>
                <c:pt idx="18">
                  <c:v>3.4514999999999985</c:v>
                </c:pt>
                <c:pt idx="19">
                  <c:v>3.4512499999999933</c:v>
                </c:pt>
                <c:pt idx="20">
                  <c:v>3.6387500000000159</c:v>
                </c:pt>
                <c:pt idx="21">
                  <c:v>3.7014999999999874</c:v>
                </c:pt>
                <c:pt idx="22">
                  <c:v>3.8685000000000058</c:v>
                </c:pt>
                <c:pt idx="23">
                  <c:v>3.6462499999999975</c:v>
                </c:pt>
                <c:pt idx="24">
                  <c:v>3.7265000000000099</c:v>
                </c:pt>
                <c:pt idx="25">
                  <c:v>3.8462499999999862</c:v>
                </c:pt>
                <c:pt idx="26">
                  <c:v>3.3752500000000056</c:v>
                </c:pt>
                <c:pt idx="27">
                  <c:v>3.7517500000000039</c:v>
                </c:pt>
                <c:pt idx="28">
                  <c:v>3.6694999999999935</c:v>
                </c:pt>
                <c:pt idx="29">
                  <c:v>3.5892500000000043</c:v>
                </c:pt>
                <c:pt idx="30">
                  <c:v>0</c:v>
                </c:pt>
                <c:pt idx="31">
                  <c:v>0</c:v>
                </c:pt>
                <c:pt idx="32">
                  <c:v>3.4694999999999938</c:v>
                </c:pt>
                <c:pt idx="33">
                  <c:v>2.9175000000000066</c:v>
                </c:pt>
                <c:pt idx="34">
                  <c:v>2.6610000000000014</c:v>
                </c:pt>
                <c:pt idx="35">
                  <c:v>2.6609999999999898</c:v>
                </c:pt>
                <c:pt idx="36">
                  <c:v>2.8990000000000009</c:v>
                </c:pt>
                <c:pt idx="37">
                  <c:v>3.2557500000000119</c:v>
                </c:pt>
                <c:pt idx="38">
                  <c:v>2.6587499999999977</c:v>
                </c:pt>
                <c:pt idx="39">
                  <c:v>0.86649999999999638</c:v>
                </c:pt>
                <c:pt idx="40">
                  <c:v>0.4</c:v>
                </c:pt>
                <c:pt idx="41">
                  <c:v>0</c:v>
                </c:pt>
                <c:pt idx="42">
                  <c:v>2.5000000000000001E-2</c:v>
                </c:pt>
                <c:pt idx="43">
                  <c:v>0.125</c:v>
                </c:pt>
                <c:pt idx="44">
                  <c:v>0.125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0.15</c:v>
                </c:pt>
                <c:pt idx="51">
                  <c:v>0.25</c:v>
                </c:pt>
                <c:pt idx="52">
                  <c:v>0.25</c:v>
                </c:pt>
                <c:pt idx="53">
                  <c:v>0.15</c:v>
                </c:pt>
                <c:pt idx="54">
                  <c:v>0.15</c:v>
                </c:pt>
                <c:pt idx="55">
                  <c:v>0.22500000000000001</c:v>
                </c:pt>
                <c:pt idx="56">
                  <c:v>0</c:v>
                </c:pt>
              </c:numCache>
            </c:numRef>
          </c:val>
        </c:ser>
        <c:ser>
          <c:idx val="1"/>
          <c:order val="1"/>
          <c:tx>
            <c:strRef>
              <c:f>Structural!$B$92</c:f>
              <c:strCache>
                <c:ptCount val="1"/>
                <c:pt idx="0">
                  <c:v>Actual FTEs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Structural!$C$90:$BK$90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cat>
          <c:val>
            <c:numRef>
              <c:f>Structural!$C$92:$BK$92</c:f>
              <c:numCache>
                <c:formatCode>0.0</c:formatCode>
                <c:ptCount val="57"/>
                <c:pt idx="0">
                  <c:v>0.9</c:v>
                </c:pt>
                <c:pt idx="1">
                  <c:v>1.425</c:v>
                </c:pt>
                <c:pt idx="2">
                  <c:v>2.6</c:v>
                </c:pt>
                <c:pt idx="3">
                  <c:v>1.9750000000000001</c:v>
                </c:pt>
                <c:pt idx="4">
                  <c:v>2.7749999999999999</c:v>
                </c:pt>
                <c:pt idx="5">
                  <c:v>3.875</c:v>
                </c:pt>
                <c:pt idx="6">
                  <c:v>3.25</c:v>
                </c:pt>
                <c:pt idx="7">
                  <c:v>3</c:v>
                </c:pt>
                <c:pt idx="8">
                  <c:v>2.8</c:v>
                </c:pt>
                <c:pt idx="9">
                  <c:v>3</c:v>
                </c:pt>
                <c:pt idx="10">
                  <c:v>3.5625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"/>
          <c:order val="2"/>
          <c:tx>
            <c:strRef>
              <c:f>Structural!$B$93</c:f>
              <c:strCache>
                <c:ptCount val="1"/>
                <c:pt idx="0">
                  <c:v>Forecast FTEs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rgbClr val="000000"/>
              </a:solidFill>
            </a:ln>
          </c:spPr>
          <c:invertIfNegative val="0"/>
          <c:cat>
            <c:numRef>
              <c:f>Structural!$C$90:$BK$90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cat>
          <c:val>
            <c:numRef>
              <c:f>Structural!$C$93:$BK$93</c:f>
              <c:numCache>
                <c:formatCode>0.0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3.1592500000000001</c:v>
                </c:pt>
                <c:pt idx="14">
                  <c:v>3.1592500000000001</c:v>
                </c:pt>
                <c:pt idx="15">
                  <c:v>3.1593749999999998</c:v>
                </c:pt>
                <c:pt idx="16">
                  <c:v>3.4587499999999998</c:v>
                </c:pt>
                <c:pt idx="17">
                  <c:v>3.5335000000000001</c:v>
                </c:pt>
                <c:pt idx="18">
                  <c:v>3.5335000000000001</c:v>
                </c:pt>
                <c:pt idx="19">
                  <c:v>3.7335000000000003</c:v>
                </c:pt>
                <c:pt idx="20">
                  <c:v>3.7212500000000004</c:v>
                </c:pt>
                <c:pt idx="21">
                  <c:v>3.7835000000000001</c:v>
                </c:pt>
                <c:pt idx="22">
                  <c:v>3.9505000000000003</c:v>
                </c:pt>
                <c:pt idx="23">
                  <c:v>3.7284999999999995</c:v>
                </c:pt>
                <c:pt idx="24">
                  <c:v>3.7284999999999995</c:v>
                </c:pt>
                <c:pt idx="25">
                  <c:v>3.7284999999999995</c:v>
                </c:pt>
                <c:pt idx="26">
                  <c:v>3.3297499999999998</c:v>
                </c:pt>
                <c:pt idx="27">
                  <c:v>3.7862499999999999</c:v>
                </c:pt>
                <c:pt idx="28">
                  <c:v>3.7039999999999997</c:v>
                </c:pt>
                <c:pt idx="29">
                  <c:v>3.7039999999999997</c:v>
                </c:pt>
                <c:pt idx="30">
                  <c:v>0</c:v>
                </c:pt>
                <c:pt idx="31">
                  <c:v>0</c:v>
                </c:pt>
                <c:pt idx="32">
                  <c:v>3.7039999999999997</c:v>
                </c:pt>
                <c:pt idx="33">
                  <c:v>3.0324999999999998</c:v>
                </c:pt>
                <c:pt idx="34">
                  <c:v>2.6955</c:v>
                </c:pt>
                <c:pt idx="35">
                  <c:v>2.6955</c:v>
                </c:pt>
                <c:pt idx="36">
                  <c:v>2.9335</c:v>
                </c:pt>
                <c:pt idx="37">
                  <c:v>3.2905000000000002</c:v>
                </c:pt>
                <c:pt idx="38">
                  <c:v>2.6931250000000002</c:v>
                </c:pt>
                <c:pt idx="39">
                  <c:v>0.90124999999999988</c:v>
                </c:pt>
                <c:pt idx="40">
                  <c:v>0.4</c:v>
                </c:pt>
                <c:pt idx="41">
                  <c:v>0</c:v>
                </c:pt>
                <c:pt idx="42">
                  <c:v>2.5000000000000001E-2</c:v>
                </c:pt>
                <c:pt idx="43">
                  <c:v>0.125</c:v>
                </c:pt>
                <c:pt idx="44">
                  <c:v>0.125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0.15</c:v>
                </c:pt>
                <c:pt idx="51">
                  <c:v>0.25</c:v>
                </c:pt>
                <c:pt idx="52">
                  <c:v>0.25</c:v>
                </c:pt>
                <c:pt idx="53">
                  <c:v>0.15</c:v>
                </c:pt>
                <c:pt idx="54">
                  <c:v>0.15</c:v>
                </c:pt>
                <c:pt idx="55">
                  <c:v>0.22500000000000001</c:v>
                </c:pt>
                <c:pt idx="5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295248"/>
        <c:axId val="469295640"/>
      </c:barChart>
      <c:catAx>
        <c:axId val="46929524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Date</a:t>
                </a:r>
              </a:p>
            </c:rich>
          </c:tx>
          <c:layout>
            <c:manualLayout>
              <c:xMode val="edge"/>
              <c:yMode val="edge"/>
              <c:x val="0.51645357440940753"/>
              <c:y val="0.92976315830343692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d\-mmm;@" sourceLinked="1"/>
        <c:majorTickMark val="out"/>
        <c:minorTickMark val="none"/>
        <c:tickLblPos val="nextTo"/>
        <c:crossAx val="4692956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692956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FTEs</a:t>
                </a:r>
              </a:p>
            </c:rich>
          </c:tx>
          <c:layout>
            <c:manualLayout>
              <c:xMode val="edge"/>
              <c:yMode val="edge"/>
              <c:x val="2.2287709326253794E-2"/>
              <c:y val="0.354247774304593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295248"/>
        <c:crosses val="autoZero"/>
        <c:crossBetween val="between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472724559218584"/>
          <c:y val="0.16340282868794376"/>
          <c:w val="4.8485404330840066E-2"/>
          <c:h val="0.19106069899838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Productivity Factor</a:t>
            </a:r>
          </a:p>
        </c:rich>
      </c:tx>
      <c:layout>
        <c:manualLayout>
          <c:xMode val="edge"/>
          <c:yMode val="edge"/>
          <c:x val="0.49943659804828761"/>
          <c:y val="2.41569558334637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73739886479143E-2"/>
          <c:y val="0.10502105558719639"/>
          <c:w val="0.9228765974792027"/>
          <c:h val="0.858846454046615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Structural!$B$123</c:f>
              <c:strCache>
                <c:ptCount val="1"/>
                <c:pt idx="0">
                  <c:v>Planned PF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noFill/>
              <a:ln w="9525">
                <a:noFill/>
              </a:ln>
            </c:spPr>
          </c:marker>
          <c:xVal>
            <c:numRef>
              <c:f>Structural!$C$122:$BK$122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Structural!$C$123:$BK$123</c:f>
              <c:numCache>
                <c:formatCode>0.00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Structural!$B$124</c:f>
              <c:strCache>
                <c:ptCount val="1"/>
                <c:pt idx="0">
                  <c:v>Cumulative PF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Structural!$C$122:$BK$122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Structural!$C$124:$BK$124</c:f>
              <c:numCache>
                <c:formatCode>0.00</c:formatCode>
                <c:ptCount val="57"/>
                <c:pt idx="0">
                  <c:v>1</c:v>
                </c:pt>
                <c:pt idx="1">
                  <c:v>1.4073333333333333</c:v>
                </c:pt>
                <c:pt idx="2">
                  <c:v>1.2266071428571428</c:v>
                </c:pt>
                <c:pt idx="3">
                  <c:v>1.2562376237623762</c:v>
                </c:pt>
                <c:pt idx="4">
                  <c:v>1.1751690821256038</c:v>
                </c:pt>
                <c:pt idx="5">
                  <c:v>1.0617657992565057</c:v>
                </c:pt>
                <c:pt idx="6">
                  <c:v>1.0163922155688623</c:v>
                </c:pt>
                <c:pt idx="7">
                  <c:v>1.0071700507614214</c:v>
                </c:pt>
                <c:pt idx="8">
                  <c:v>1.0092777777777777</c:v>
                </c:pt>
                <c:pt idx="9">
                  <c:v>1.0019313725490195</c:v>
                </c:pt>
                <c:pt idx="10">
                  <c:v>0.98024691358024685</c:v>
                </c:pt>
                <c:pt idx="11">
                  <c:v>0.97577352472089307</c:v>
                </c:pt>
                <c:pt idx="12">
                  <c:v>0.9720887918486173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96424"/>
        <c:axId val="470203384"/>
      </c:scatterChart>
      <c:valAx>
        <c:axId val="469296424"/>
        <c:scaling>
          <c:orientation val="minMax"/>
          <c:max val="42545"/>
          <c:min val="42153"/>
        </c:scaling>
        <c:delete val="1"/>
        <c:axPos val="b"/>
        <c:minorGridlines>
          <c:spPr>
            <a:ln w="3175">
              <a:solidFill>
                <a:srgbClr val="808080"/>
              </a:solidFill>
              <a:prstDash val="solid"/>
            </a:ln>
          </c:spPr>
        </c:minorGridlines>
        <c:numFmt formatCode="[$-409]d\-mmm;@" sourceLinked="1"/>
        <c:majorTickMark val="out"/>
        <c:minorTickMark val="none"/>
        <c:tickLblPos val="nextTo"/>
        <c:crossAx val="470203384"/>
        <c:crosses val="autoZero"/>
        <c:crossBetween val="midCat"/>
        <c:majorUnit val="7"/>
        <c:minorUnit val="7"/>
      </c:valAx>
      <c:valAx>
        <c:axId val="470203384"/>
        <c:scaling>
          <c:orientation val="minMax"/>
          <c:max val="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PF</a:t>
                </a:r>
              </a:p>
            </c:rich>
          </c:tx>
          <c:layout>
            <c:manualLayout>
              <c:xMode val="edge"/>
              <c:yMode val="edge"/>
              <c:x val="2.4475582970945046E-2"/>
              <c:y val="0.4296219200973580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296424"/>
        <c:crossesAt val="41215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87555766228998111"/>
          <c:y val="0.23433819693640431"/>
          <c:w val="4.8683628208707974E-2"/>
          <c:h val="0.166966838525812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Earned Value</a:t>
            </a:r>
          </a:p>
        </c:rich>
      </c:tx>
      <c:layout>
        <c:manualLayout>
          <c:xMode val="edge"/>
          <c:yMode val="edge"/>
          <c:x val="0.49937238747013579"/>
          <c:y val="1.0797014218886259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577240093860894E-2"/>
          <c:y val="7.3497228183175792E-2"/>
          <c:w val="0.92435358439663773"/>
          <c:h val="0.848673669218444"/>
        </c:manualLayout>
      </c:layout>
      <c:scatterChart>
        <c:scatterStyle val="lineMarker"/>
        <c:varyColors val="0"/>
        <c:ser>
          <c:idx val="7"/>
          <c:order val="3"/>
          <c:tx>
            <c:strRef>
              <c:f>Pipeline!$B$49</c:f>
              <c:strCache>
                <c:ptCount val="1"/>
                <c:pt idx="0">
                  <c:v>Forecast Hours</c:v>
                </c:pt>
              </c:strCache>
            </c:strRef>
          </c:tx>
          <c:spPr>
            <a:ln w="38100"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2"/>
            <c:bubble3D val="0"/>
          </c:dPt>
          <c:xVal>
            <c:numRef>
              <c:f>Pipeline!$C$45:$BK$45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Pipeline!$C$49:$BK$49</c:f>
              <c:numCache>
                <c:formatCode>0</c:formatCode>
                <c:ptCount val="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1522</c:v>
                </c:pt>
                <c:pt idx="13">
                  <c:v>1718.73</c:v>
                </c:pt>
                <c:pt idx="14">
                  <c:v>1915.46</c:v>
                </c:pt>
                <c:pt idx="15">
                  <c:v>2072.84</c:v>
                </c:pt>
                <c:pt idx="16">
                  <c:v>2354.8500000000004</c:v>
                </c:pt>
                <c:pt idx="17">
                  <c:v>2658.1800000000003</c:v>
                </c:pt>
                <c:pt idx="18">
                  <c:v>2962.82</c:v>
                </c:pt>
                <c:pt idx="19">
                  <c:v>3273.7000000000003</c:v>
                </c:pt>
                <c:pt idx="20">
                  <c:v>3488.8300000000004</c:v>
                </c:pt>
                <c:pt idx="21">
                  <c:v>3755.1400000000003</c:v>
                </c:pt>
                <c:pt idx="22">
                  <c:v>4044.67</c:v>
                </c:pt>
                <c:pt idx="23">
                  <c:v>4317.5</c:v>
                </c:pt>
                <c:pt idx="24">
                  <c:v>4609.53</c:v>
                </c:pt>
                <c:pt idx="25">
                  <c:v>4883.8599999999997</c:v>
                </c:pt>
                <c:pt idx="26">
                  <c:v>5143.3499999999995</c:v>
                </c:pt>
                <c:pt idx="27">
                  <c:v>5429.99</c:v>
                </c:pt>
                <c:pt idx="28">
                  <c:v>5698.73</c:v>
                </c:pt>
                <c:pt idx="29">
                  <c:v>5901.0199999999995</c:v>
                </c:pt>
                <c:pt idx="30">
                  <c:v>5901.0199999999995</c:v>
                </c:pt>
                <c:pt idx="31">
                  <c:v>5901.0199999999995</c:v>
                </c:pt>
                <c:pt idx="32">
                  <c:v>6043.2099999999991</c:v>
                </c:pt>
                <c:pt idx="33">
                  <c:v>6182.3999999999987</c:v>
                </c:pt>
                <c:pt idx="34">
                  <c:v>6324.3899999999985</c:v>
                </c:pt>
                <c:pt idx="35">
                  <c:v>6465.7699999999986</c:v>
                </c:pt>
                <c:pt idx="36">
                  <c:v>6606.2299999999987</c:v>
                </c:pt>
                <c:pt idx="37">
                  <c:v>6740.6899999999987</c:v>
                </c:pt>
                <c:pt idx="38">
                  <c:v>6829.3899999999985</c:v>
                </c:pt>
                <c:pt idx="39">
                  <c:v>6885.8499999999985</c:v>
                </c:pt>
                <c:pt idx="40">
                  <c:v>6908.2699999999986</c:v>
                </c:pt>
                <c:pt idx="41">
                  <c:v>6933.6699999999983</c:v>
                </c:pt>
                <c:pt idx="42">
                  <c:v>6947.5699999999979</c:v>
                </c:pt>
                <c:pt idx="43">
                  <c:v>6968.7999999999975</c:v>
                </c:pt>
                <c:pt idx="44">
                  <c:v>6991.6699999999973</c:v>
                </c:pt>
                <c:pt idx="45">
                  <c:v>7015.7699999999977</c:v>
                </c:pt>
                <c:pt idx="46">
                  <c:v>7023.1699999999973</c:v>
                </c:pt>
                <c:pt idx="47">
                  <c:v>7025.6699999999973</c:v>
                </c:pt>
                <c:pt idx="48">
                  <c:v>7029.8399999999974</c:v>
                </c:pt>
                <c:pt idx="49">
                  <c:v>7041.4099999999971</c:v>
                </c:pt>
                <c:pt idx="50">
                  <c:v>7057.9099999999971</c:v>
                </c:pt>
                <c:pt idx="51">
                  <c:v>7089.4099999999971</c:v>
                </c:pt>
                <c:pt idx="52">
                  <c:v>7112.6799999999976</c:v>
                </c:pt>
                <c:pt idx="53">
                  <c:v>7142.4799999999977</c:v>
                </c:pt>
                <c:pt idx="54">
                  <c:v>7177.1799999999976</c:v>
                </c:pt>
                <c:pt idx="55">
                  <c:v>7199.6799999999976</c:v>
                </c:pt>
                <c:pt idx="56">
                  <c:v>7222.1799999999976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00248"/>
        <c:axId val="470197504"/>
      </c:scatterChart>
      <c:scatterChart>
        <c:scatterStyle val="smoothMarker"/>
        <c:varyColors val="0"/>
        <c:ser>
          <c:idx val="1"/>
          <c:order val="0"/>
          <c:tx>
            <c:strRef>
              <c:f>Pipeline!$B$46</c:f>
              <c:strCache>
                <c:ptCount val="1"/>
                <c:pt idx="0">
                  <c:v>Control Hours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noFill/>
              <a:ln w="9525">
                <a:noFill/>
              </a:ln>
            </c:spPr>
          </c:marker>
          <c:xVal>
            <c:numRef>
              <c:f>Pipeline!$C$45:$BK$45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Pipeline!$C$46:$BK$46</c:f>
              <c:numCache>
                <c:formatCode>0</c:formatCode>
                <c:ptCount val="57"/>
                <c:pt idx="0">
                  <c:v>168</c:v>
                </c:pt>
                <c:pt idx="1">
                  <c:v>264.3</c:v>
                </c:pt>
                <c:pt idx="2">
                  <c:v>360.59</c:v>
                </c:pt>
                <c:pt idx="3">
                  <c:v>456.89</c:v>
                </c:pt>
                <c:pt idx="4">
                  <c:v>568.52</c:v>
                </c:pt>
                <c:pt idx="5">
                  <c:v>657.82</c:v>
                </c:pt>
                <c:pt idx="6">
                  <c:v>769.16</c:v>
                </c:pt>
                <c:pt idx="7">
                  <c:v>976.41000000000008</c:v>
                </c:pt>
                <c:pt idx="8">
                  <c:v>1207.74</c:v>
                </c:pt>
                <c:pt idx="9">
                  <c:v>1437.75</c:v>
                </c:pt>
                <c:pt idx="10">
                  <c:v>1620.1499999999999</c:v>
                </c:pt>
                <c:pt idx="11">
                  <c:v>1848.15</c:v>
                </c:pt>
                <c:pt idx="12">
                  <c:v>2076.15</c:v>
                </c:pt>
                <c:pt idx="13">
                  <c:v>2304.16</c:v>
                </c:pt>
                <c:pt idx="14">
                  <c:v>2510.2200000000003</c:v>
                </c:pt>
                <c:pt idx="15">
                  <c:v>2663.37</c:v>
                </c:pt>
                <c:pt idx="16">
                  <c:v>2903.31</c:v>
                </c:pt>
                <c:pt idx="17">
                  <c:v>3126.6000000000004</c:v>
                </c:pt>
                <c:pt idx="18">
                  <c:v>3351.21</c:v>
                </c:pt>
                <c:pt idx="19">
                  <c:v>3561.95</c:v>
                </c:pt>
                <c:pt idx="20">
                  <c:v>3712.87</c:v>
                </c:pt>
                <c:pt idx="21">
                  <c:v>3901.52</c:v>
                </c:pt>
                <c:pt idx="22">
                  <c:v>4143.91</c:v>
                </c:pt>
                <c:pt idx="23">
                  <c:v>4388.8</c:v>
                </c:pt>
                <c:pt idx="24">
                  <c:v>4606.7</c:v>
                </c:pt>
                <c:pt idx="25">
                  <c:v>4847.21</c:v>
                </c:pt>
                <c:pt idx="26">
                  <c:v>5071.0700000000006</c:v>
                </c:pt>
                <c:pt idx="27">
                  <c:v>5338.29</c:v>
                </c:pt>
                <c:pt idx="28">
                  <c:v>5599.2</c:v>
                </c:pt>
                <c:pt idx="29">
                  <c:v>5795.47</c:v>
                </c:pt>
                <c:pt idx="30">
                  <c:v>5795.47</c:v>
                </c:pt>
                <c:pt idx="31">
                  <c:v>5795.47</c:v>
                </c:pt>
                <c:pt idx="32">
                  <c:v>5932.84</c:v>
                </c:pt>
                <c:pt idx="33">
                  <c:v>6061.5</c:v>
                </c:pt>
                <c:pt idx="34">
                  <c:v>6189.17</c:v>
                </c:pt>
                <c:pt idx="35">
                  <c:v>6321.93</c:v>
                </c:pt>
                <c:pt idx="36">
                  <c:v>6457.56</c:v>
                </c:pt>
                <c:pt idx="37">
                  <c:v>6592.9</c:v>
                </c:pt>
                <c:pt idx="38">
                  <c:v>6685.34</c:v>
                </c:pt>
                <c:pt idx="39">
                  <c:v>6742.68</c:v>
                </c:pt>
                <c:pt idx="40">
                  <c:v>6765.1</c:v>
                </c:pt>
                <c:pt idx="41">
                  <c:v>6790.5</c:v>
                </c:pt>
                <c:pt idx="42">
                  <c:v>6804.4</c:v>
                </c:pt>
                <c:pt idx="43">
                  <c:v>6825.6299999999992</c:v>
                </c:pt>
                <c:pt idx="44">
                  <c:v>6848.5</c:v>
                </c:pt>
                <c:pt idx="45">
                  <c:v>6872.6</c:v>
                </c:pt>
                <c:pt idx="46">
                  <c:v>6880</c:v>
                </c:pt>
                <c:pt idx="47">
                  <c:v>6882.5</c:v>
                </c:pt>
                <c:pt idx="48">
                  <c:v>6886.67</c:v>
                </c:pt>
                <c:pt idx="49">
                  <c:v>6898.23</c:v>
                </c:pt>
                <c:pt idx="50">
                  <c:v>6914.73</c:v>
                </c:pt>
                <c:pt idx="51">
                  <c:v>6946.23</c:v>
                </c:pt>
                <c:pt idx="52">
                  <c:v>6969.5</c:v>
                </c:pt>
                <c:pt idx="53">
                  <c:v>6999.3</c:v>
                </c:pt>
                <c:pt idx="54">
                  <c:v>7034</c:v>
                </c:pt>
                <c:pt idx="55">
                  <c:v>7056.5</c:v>
                </c:pt>
                <c:pt idx="56">
                  <c:v>7079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Pipeline!$B$48</c:f>
              <c:strCache>
                <c:ptCount val="1"/>
                <c:pt idx="0">
                  <c:v>Actual Hours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Pipeline!$C$45:$BK$45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Pipeline!$C$48:$BK$48</c:f>
              <c:numCache>
                <c:formatCode>0</c:formatCode>
                <c:ptCount val="57"/>
                <c:pt idx="0">
                  <c:v>168</c:v>
                </c:pt>
                <c:pt idx="1">
                  <c:v>261</c:v>
                </c:pt>
                <c:pt idx="2">
                  <c:v>369</c:v>
                </c:pt>
                <c:pt idx="3">
                  <c:v>448</c:v>
                </c:pt>
                <c:pt idx="4">
                  <c:v>574</c:v>
                </c:pt>
                <c:pt idx="5">
                  <c:v>667.5</c:v>
                </c:pt>
                <c:pt idx="6">
                  <c:v>776.5</c:v>
                </c:pt>
                <c:pt idx="7">
                  <c:v>905</c:v>
                </c:pt>
                <c:pt idx="8">
                  <c:v>1052</c:v>
                </c:pt>
                <c:pt idx="9">
                  <c:v>1190.5</c:v>
                </c:pt>
                <c:pt idx="10">
                  <c:v>1296.5</c:v>
                </c:pt>
                <c:pt idx="11">
                  <c:v>1456</c:v>
                </c:pt>
                <c:pt idx="12">
                  <c:v>1522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Pipeline!$B$47</c:f>
              <c:strCache>
                <c:ptCount val="1"/>
                <c:pt idx="0">
                  <c:v>Earned Hours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Pipeline!$C$45:$BK$45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Pipeline!$C$47:$BK$47</c:f>
              <c:numCache>
                <c:formatCode>0</c:formatCode>
                <c:ptCount val="57"/>
                <c:pt idx="0">
                  <c:v>168</c:v>
                </c:pt>
                <c:pt idx="1">
                  <c:v>253.86</c:v>
                </c:pt>
                <c:pt idx="2">
                  <c:v>339.71</c:v>
                </c:pt>
                <c:pt idx="3">
                  <c:v>425.56</c:v>
                </c:pt>
                <c:pt idx="4">
                  <c:v>527.91000000000008</c:v>
                </c:pt>
                <c:pt idx="5">
                  <c:v>609.1</c:v>
                </c:pt>
                <c:pt idx="6">
                  <c:v>710.28</c:v>
                </c:pt>
                <c:pt idx="7">
                  <c:v>819.82999999999993</c:v>
                </c:pt>
                <c:pt idx="8">
                  <c:v>931.56</c:v>
                </c:pt>
                <c:pt idx="9">
                  <c:v>1041.97</c:v>
                </c:pt>
                <c:pt idx="10">
                  <c:v>1128.69</c:v>
                </c:pt>
                <c:pt idx="11">
                  <c:v>1237.0899999999999</c:v>
                </c:pt>
                <c:pt idx="12">
                  <c:v>1378.82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00248"/>
        <c:axId val="470197504"/>
      </c:scatterChart>
      <c:valAx>
        <c:axId val="470200248"/>
        <c:scaling>
          <c:orientation val="minMax"/>
          <c:max val="42545"/>
          <c:min val="42153"/>
        </c:scaling>
        <c:delete val="1"/>
        <c:axPos val="b"/>
        <c:minorGridlines>
          <c:spPr>
            <a:ln w="3175"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Date</a:t>
                </a:r>
              </a:p>
            </c:rich>
          </c:tx>
          <c:layout>
            <c:manualLayout>
              <c:xMode val="edge"/>
              <c:yMode val="edge"/>
              <c:x val="0.51389494442782913"/>
              <c:y val="0.9358460806166311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d\-mmm;@" sourceLinked="1"/>
        <c:majorTickMark val="out"/>
        <c:minorTickMark val="none"/>
        <c:tickLblPos val="nextTo"/>
        <c:crossAx val="470197504"/>
        <c:crossesAt val="0"/>
        <c:crossBetween val="midCat"/>
        <c:majorUnit val="7"/>
        <c:minorUnit val="7"/>
      </c:valAx>
      <c:valAx>
        <c:axId val="470197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Hours</a:t>
                </a:r>
              </a:p>
            </c:rich>
          </c:tx>
          <c:layout>
            <c:manualLayout>
              <c:xMode val="edge"/>
              <c:yMode val="edge"/>
              <c:x val="2.1473411082613796E-2"/>
              <c:y val="0.405318017600741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0200248"/>
        <c:crossesAt val="41215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04542041890154"/>
          <c:y val="0.26700091160610451"/>
          <c:w val="4.8845664745625419E-2"/>
          <c:h val="0.142215177316637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Staffing Plan</a:t>
            </a:r>
          </a:p>
        </c:rich>
      </c:tx>
      <c:layout>
        <c:manualLayout>
          <c:xMode val="edge"/>
          <c:yMode val="edge"/>
          <c:x val="0.50393701451277184"/>
          <c:y val="1.902070270796462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267940402794296E-2"/>
          <c:y val="0.10606591098777116"/>
          <c:w val="0.9388391248921113"/>
          <c:h val="0.81109389387408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Pipeline!$B$91</c:f>
              <c:strCache>
                <c:ptCount val="1"/>
                <c:pt idx="0">
                  <c:v>Control FTEs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Pipeline!$C$90:$BK$90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cat>
          <c:val>
            <c:numRef>
              <c:f>Pipeline!$C$91:$BK$91</c:f>
              <c:numCache>
                <c:formatCode>0.0</c:formatCode>
                <c:ptCount val="57"/>
                <c:pt idx="0">
                  <c:v>0.8332499999999996</c:v>
                </c:pt>
                <c:pt idx="1">
                  <c:v>2.4075000000000002</c:v>
                </c:pt>
                <c:pt idx="2">
                  <c:v>2.407249999999999</c:v>
                </c:pt>
                <c:pt idx="3">
                  <c:v>2.4075000000000002</c:v>
                </c:pt>
                <c:pt idx="4">
                  <c:v>2.7907500000000001</c:v>
                </c:pt>
                <c:pt idx="5">
                  <c:v>2.7906250000000021</c:v>
                </c:pt>
                <c:pt idx="6">
                  <c:v>2.7834999999999979</c:v>
                </c:pt>
                <c:pt idx="7">
                  <c:v>5.181250000000003</c:v>
                </c:pt>
                <c:pt idx="8">
                  <c:v>5.783249999999998</c:v>
                </c:pt>
                <c:pt idx="9">
                  <c:v>5.7502499999999994</c:v>
                </c:pt>
                <c:pt idx="10">
                  <c:v>5.6999999999999957</c:v>
                </c:pt>
                <c:pt idx="11">
                  <c:v>5.7000000000000055</c:v>
                </c:pt>
                <c:pt idx="12">
                  <c:v>5.7</c:v>
                </c:pt>
                <c:pt idx="13">
                  <c:v>5.7002499999999943</c:v>
                </c:pt>
                <c:pt idx="14">
                  <c:v>5.1515000000000102</c:v>
                </c:pt>
                <c:pt idx="15">
                  <c:v>4.7859374999999886</c:v>
                </c:pt>
                <c:pt idx="16">
                  <c:v>5.9985000000000017</c:v>
                </c:pt>
                <c:pt idx="17">
                  <c:v>5.5822500000000108</c:v>
                </c:pt>
                <c:pt idx="18">
                  <c:v>5.6152499999999916</c:v>
                </c:pt>
                <c:pt idx="19">
                  <c:v>5.2684999999999942</c:v>
                </c:pt>
                <c:pt idx="20">
                  <c:v>4.7162500000000023</c:v>
                </c:pt>
                <c:pt idx="21">
                  <c:v>4.7162500000000023</c:v>
                </c:pt>
                <c:pt idx="22">
                  <c:v>6.0597499999999966</c:v>
                </c:pt>
                <c:pt idx="23">
                  <c:v>6.1222500000000082</c:v>
                </c:pt>
                <c:pt idx="24">
                  <c:v>5.4474999999999909</c:v>
                </c:pt>
                <c:pt idx="25">
                  <c:v>6.0127500000000058</c:v>
                </c:pt>
                <c:pt idx="26">
                  <c:v>5.5965000000000149</c:v>
                </c:pt>
                <c:pt idx="27">
                  <c:v>6.6804999999999835</c:v>
                </c:pt>
                <c:pt idx="28">
                  <c:v>6.5227499999999967</c:v>
                </c:pt>
                <c:pt idx="29">
                  <c:v>4.9067500000000113</c:v>
                </c:pt>
                <c:pt idx="30">
                  <c:v>0</c:v>
                </c:pt>
                <c:pt idx="31">
                  <c:v>0</c:v>
                </c:pt>
                <c:pt idx="32">
                  <c:v>3.4342499999999974</c:v>
                </c:pt>
                <c:pt idx="33">
                  <c:v>3.2164999999999964</c:v>
                </c:pt>
                <c:pt idx="34">
                  <c:v>3.1917500000000016</c:v>
                </c:pt>
                <c:pt idx="35">
                  <c:v>3.3190000000000053</c:v>
                </c:pt>
                <c:pt idx="36">
                  <c:v>3.3907500000000028</c:v>
                </c:pt>
                <c:pt idx="37">
                  <c:v>3.3834999999999811</c:v>
                </c:pt>
                <c:pt idx="38">
                  <c:v>2.8887500000000159</c:v>
                </c:pt>
                <c:pt idx="39">
                  <c:v>1.4335000000000035</c:v>
                </c:pt>
                <c:pt idx="40">
                  <c:v>0.56050000000000177</c:v>
                </c:pt>
                <c:pt idx="41">
                  <c:v>0.63499999999999091</c:v>
                </c:pt>
                <c:pt idx="42">
                  <c:v>0.34749999999999093</c:v>
                </c:pt>
                <c:pt idx="43">
                  <c:v>0.66343749999998636</c:v>
                </c:pt>
                <c:pt idx="44">
                  <c:v>0.57175000000001996</c:v>
                </c:pt>
                <c:pt idx="45">
                  <c:v>0.60250000000000914</c:v>
                </c:pt>
                <c:pt idx="46">
                  <c:v>0.18499999999999089</c:v>
                </c:pt>
                <c:pt idx="47">
                  <c:v>6.25E-2</c:v>
                </c:pt>
                <c:pt idx="48">
                  <c:v>0.10425000000000181</c:v>
                </c:pt>
                <c:pt idx="49">
                  <c:v>0.28899999999998727</c:v>
                </c:pt>
                <c:pt idx="50">
                  <c:v>0.41249999999999998</c:v>
                </c:pt>
                <c:pt idx="51">
                  <c:v>0.78749999999999998</c:v>
                </c:pt>
                <c:pt idx="52">
                  <c:v>0.72718750000001364</c:v>
                </c:pt>
                <c:pt idx="53">
                  <c:v>0.74500000000000455</c:v>
                </c:pt>
                <c:pt idx="54">
                  <c:v>0.8674999999999955</c:v>
                </c:pt>
                <c:pt idx="55">
                  <c:v>0.5625</c:v>
                </c:pt>
                <c:pt idx="56">
                  <c:v>0.5625</c:v>
                </c:pt>
              </c:numCache>
            </c:numRef>
          </c:val>
        </c:ser>
        <c:ser>
          <c:idx val="1"/>
          <c:order val="1"/>
          <c:tx>
            <c:strRef>
              <c:f>Pipeline!$B$92</c:f>
              <c:strCache>
                <c:ptCount val="1"/>
                <c:pt idx="0">
                  <c:v>Actual FTEs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Pipeline!$C$90:$BK$90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cat>
          <c:val>
            <c:numRef>
              <c:f>Pipeline!$C$92:$BK$92</c:f>
              <c:numCache>
                <c:formatCode>0.0</c:formatCode>
                <c:ptCount val="57"/>
                <c:pt idx="0">
                  <c:v>1.7749999999999999</c:v>
                </c:pt>
                <c:pt idx="1">
                  <c:v>2.3250000000000002</c:v>
                </c:pt>
                <c:pt idx="2">
                  <c:v>2.7</c:v>
                </c:pt>
                <c:pt idx="3">
                  <c:v>1.9750000000000001</c:v>
                </c:pt>
                <c:pt idx="4">
                  <c:v>3.15</c:v>
                </c:pt>
                <c:pt idx="5">
                  <c:v>2.921875</c:v>
                </c:pt>
                <c:pt idx="6">
                  <c:v>2.7250000000000001</c:v>
                </c:pt>
                <c:pt idx="7">
                  <c:v>3.2124999999999999</c:v>
                </c:pt>
                <c:pt idx="8">
                  <c:v>3.6749999999999998</c:v>
                </c:pt>
                <c:pt idx="9">
                  <c:v>3.4624999999999999</c:v>
                </c:pt>
                <c:pt idx="10">
                  <c:v>3.3125</c:v>
                </c:pt>
                <c:pt idx="11">
                  <c:v>3.9874999999999998</c:v>
                </c:pt>
                <c:pt idx="12">
                  <c:v>1.65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"/>
          <c:order val="2"/>
          <c:tx>
            <c:strRef>
              <c:f>Pipeline!$B$93</c:f>
              <c:strCache>
                <c:ptCount val="1"/>
                <c:pt idx="0">
                  <c:v>Forecast FTEs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rgbClr val="000000"/>
              </a:solidFill>
            </a:ln>
          </c:spPr>
          <c:invertIfNegative val="0"/>
          <c:cat>
            <c:numRef>
              <c:f>Pipeline!$C$90:$BK$90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cat>
          <c:val>
            <c:numRef>
              <c:f>Pipeline!$C$93:$BK$93</c:f>
              <c:numCache>
                <c:formatCode>0.0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4.9182500000000005</c:v>
                </c:pt>
                <c:pt idx="14">
                  <c:v>4.9182500000000005</c:v>
                </c:pt>
                <c:pt idx="15">
                  <c:v>4.9181249999999999</c:v>
                </c:pt>
                <c:pt idx="16">
                  <c:v>7.0502500000000001</c:v>
                </c:pt>
                <c:pt idx="17">
                  <c:v>7.5832500000000014</c:v>
                </c:pt>
                <c:pt idx="18">
                  <c:v>7.6159999999999997</c:v>
                </c:pt>
                <c:pt idx="19">
                  <c:v>7.7720000000000002</c:v>
                </c:pt>
                <c:pt idx="20">
                  <c:v>6.7228124999999999</c:v>
                </c:pt>
                <c:pt idx="21">
                  <c:v>6.6577500000000001</c:v>
                </c:pt>
                <c:pt idx="22">
                  <c:v>7.238249999999999</c:v>
                </c:pt>
                <c:pt idx="23">
                  <c:v>6.8207500000000012</c:v>
                </c:pt>
                <c:pt idx="24">
                  <c:v>7.3007500000000007</c:v>
                </c:pt>
                <c:pt idx="25">
                  <c:v>6.85825</c:v>
                </c:pt>
                <c:pt idx="26">
                  <c:v>6.4872500000000004</c:v>
                </c:pt>
                <c:pt idx="27">
                  <c:v>7.1659999999999995</c:v>
                </c:pt>
                <c:pt idx="28">
                  <c:v>6.7185000000000006</c:v>
                </c:pt>
                <c:pt idx="29">
                  <c:v>5.0572500000000007</c:v>
                </c:pt>
                <c:pt idx="30">
                  <c:v>0</c:v>
                </c:pt>
                <c:pt idx="31">
                  <c:v>0</c:v>
                </c:pt>
                <c:pt idx="32">
                  <c:v>3.5547499999999999</c:v>
                </c:pt>
                <c:pt idx="33">
                  <c:v>3.4797500000000001</c:v>
                </c:pt>
                <c:pt idx="34">
                  <c:v>3.5497500000000004</c:v>
                </c:pt>
                <c:pt idx="35">
                  <c:v>3.5345</c:v>
                </c:pt>
                <c:pt idx="36">
                  <c:v>3.5114999999999994</c:v>
                </c:pt>
                <c:pt idx="37">
                  <c:v>3.3615000000000004</c:v>
                </c:pt>
                <c:pt idx="38">
                  <c:v>2.7718750000000001</c:v>
                </c:pt>
                <c:pt idx="39">
                  <c:v>1.4114999999999998</c:v>
                </c:pt>
                <c:pt idx="40">
                  <c:v>0.5605</c:v>
                </c:pt>
                <c:pt idx="41">
                  <c:v>0.63500000000000001</c:v>
                </c:pt>
                <c:pt idx="42">
                  <c:v>0.34749999999999998</c:v>
                </c:pt>
                <c:pt idx="43">
                  <c:v>0.6634374999999999</c:v>
                </c:pt>
                <c:pt idx="44">
                  <c:v>0.57174999999999998</c:v>
                </c:pt>
                <c:pt idx="45">
                  <c:v>0.60250000000000004</c:v>
                </c:pt>
                <c:pt idx="46">
                  <c:v>0.185</c:v>
                </c:pt>
                <c:pt idx="47">
                  <c:v>6.25E-2</c:v>
                </c:pt>
                <c:pt idx="48">
                  <c:v>0.10425</c:v>
                </c:pt>
                <c:pt idx="49">
                  <c:v>0.28924999999999995</c:v>
                </c:pt>
                <c:pt idx="50">
                  <c:v>0.41249999999999998</c:v>
                </c:pt>
                <c:pt idx="51">
                  <c:v>0.78749999999999998</c:v>
                </c:pt>
                <c:pt idx="52">
                  <c:v>0.72718749999999999</c:v>
                </c:pt>
                <c:pt idx="53">
                  <c:v>0.745</c:v>
                </c:pt>
                <c:pt idx="54">
                  <c:v>0.86750000000000005</c:v>
                </c:pt>
                <c:pt idx="55">
                  <c:v>0.5625</c:v>
                </c:pt>
                <c:pt idx="56">
                  <c:v>0.5625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201032"/>
        <c:axId val="470201424"/>
      </c:barChart>
      <c:catAx>
        <c:axId val="47020103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Date</a:t>
                </a:r>
              </a:p>
            </c:rich>
          </c:tx>
          <c:layout>
            <c:manualLayout>
              <c:xMode val="edge"/>
              <c:yMode val="edge"/>
              <c:x val="0.51645357440940753"/>
              <c:y val="0.92976315830343692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d\-mmm;@" sourceLinked="1"/>
        <c:majorTickMark val="out"/>
        <c:minorTickMark val="none"/>
        <c:tickLblPos val="nextTo"/>
        <c:crossAx val="470201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02014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FTEs</a:t>
                </a:r>
              </a:p>
            </c:rich>
          </c:tx>
          <c:layout>
            <c:manualLayout>
              <c:xMode val="edge"/>
              <c:yMode val="edge"/>
              <c:x val="2.2287709326253794E-2"/>
              <c:y val="0.354247774304593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0201032"/>
        <c:crosses val="autoZero"/>
        <c:crossBetween val="between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472724559218584"/>
          <c:y val="0.14719382597810482"/>
          <c:w val="4.8485404330840066E-2"/>
          <c:h val="0.19106069899838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Productivity Factor</a:t>
            </a:r>
          </a:p>
        </c:rich>
      </c:tx>
      <c:layout>
        <c:manualLayout>
          <c:xMode val="edge"/>
          <c:yMode val="edge"/>
          <c:x val="0.49943659804828761"/>
          <c:y val="2.41569558334637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73739886479143E-2"/>
          <c:y val="0.10502105558719639"/>
          <c:w val="0.9228765974792027"/>
          <c:h val="0.858846454046615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Pipeline!$B$123</c:f>
              <c:strCache>
                <c:ptCount val="1"/>
                <c:pt idx="0">
                  <c:v>Planned PF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noFill/>
              <a:ln w="9525">
                <a:noFill/>
              </a:ln>
            </c:spPr>
          </c:marker>
          <c:xVal>
            <c:numRef>
              <c:f>Pipeline!$C$122:$BK$122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Pipeline!$C$123:$BK$123</c:f>
              <c:numCache>
                <c:formatCode>0.00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Pipeline!$B$124</c:f>
              <c:strCache>
                <c:ptCount val="1"/>
                <c:pt idx="0">
                  <c:v>Cumulative PF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Pipeline!$C$122:$BK$122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Pipeline!$C$124:$BK$124</c:f>
              <c:numCache>
                <c:formatCode>0.00</c:formatCode>
                <c:ptCount val="57"/>
                <c:pt idx="0">
                  <c:v>1</c:v>
                </c:pt>
                <c:pt idx="1">
                  <c:v>0.97264367816091957</c:v>
                </c:pt>
                <c:pt idx="2">
                  <c:v>0.92062330623306232</c:v>
                </c:pt>
                <c:pt idx="3">
                  <c:v>0.94991071428571427</c:v>
                </c:pt>
                <c:pt idx="4">
                  <c:v>0.91970383275261336</c:v>
                </c:pt>
                <c:pt idx="5">
                  <c:v>0.91250936329588017</c:v>
                </c:pt>
                <c:pt idx="6">
                  <c:v>0.91471989697359946</c:v>
                </c:pt>
                <c:pt idx="7">
                  <c:v>0.90588950276243085</c:v>
                </c:pt>
                <c:pt idx="8">
                  <c:v>0.88551330798479078</c:v>
                </c:pt>
                <c:pt idx="9">
                  <c:v>0.87523729525409499</c:v>
                </c:pt>
                <c:pt idx="10">
                  <c:v>0.87056691091399929</c:v>
                </c:pt>
                <c:pt idx="11">
                  <c:v>0.84964972527472526</c:v>
                </c:pt>
                <c:pt idx="12">
                  <c:v>0.90592641261498019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02992"/>
        <c:axId val="470198288"/>
      </c:scatterChart>
      <c:valAx>
        <c:axId val="470202992"/>
        <c:scaling>
          <c:orientation val="minMax"/>
          <c:max val="42545"/>
          <c:min val="42153"/>
        </c:scaling>
        <c:delete val="1"/>
        <c:axPos val="b"/>
        <c:minorGridlines>
          <c:spPr>
            <a:ln w="3175">
              <a:solidFill>
                <a:srgbClr val="808080"/>
              </a:solidFill>
              <a:prstDash val="solid"/>
            </a:ln>
          </c:spPr>
        </c:minorGridlines>
        <c:numFmt formatCode="[$-409]d\-mmm;@" sourceLinked="1"/>
        <c:majorTickMark val="out"/>
        <c:minorTickMark val="none"/>
        <c:tickLblPos val="nextTo"/>
        <c:crossAx val="470198288"/>
        <c:crosses val="autoZero"/>
        <c:crossBetween val="midCat"/>
        <c:majorUnit val="7"/>
        <c:minorUnit val="7"/>
      </c:valAx>
      <c:valAx>
        <c:axId val="470198288"/>
        <c:scaling>
          <c:orientation val="minMax"/>
          <c:max val="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PF</a:t>
                </a:r>
              </a:p>
            </c:rich>
          </c:tx>
          <c:layout>
            <c:manualLayout>
              <c:xMode val="edge"/>
              <c:yMode val="edge"/>
              <c:x val="2.4475582970945046E-2"/>
              <c:y val="0.4296219200973580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0202992"/>
        <c:crossesAt val="41215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87555766228998111"/>
          <c:y val="0.23433819693640431"/>
          <c:w val="4.8683628208707974E-2"/>
          <c:h val="0.166966838525812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Earned Value</a:t>
            </a:r>
          </a:p>
        </c:rich>
      </c:tx>
      <c:layout>
        <c:manualLayout>
          <c:xMode val="edge"/>
          <c:yMode val="edge"/>
          <c:x val="0.49937238747013579"/>
          <c:y val="1.0797014218886259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577240093860894E-2"/>
          <c:y val="7.3497228183175792E-2"/>
          <c:w val="0.92435358439663773"/>
          <c:h val="0.848673669218444"/>
        </c:manualLayout>
      </c:layout>
      <c:scatterChart>
        <c:scatterStyle val="lineMarker"/>
        <c:varyColors val="0"/>
        <c:ser>
          <c:idx val="7"/>
          <c:order val="3"/>
          <c:tx>
            <c:strRef>
              <c:f>Civil!$B$49</c:f>
              <c:strCache>
                <c:ptCount val="1"/>
                <c:pt idx="0">
                  <c:v>Forecast Hours</c:v>
                </c:pt>
              </c:strCache>
            </c:strRef>
          </c:tx>
          <c:spPr>
            <a:ln w="38100"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2"/>
            <c:bubble3D val="0"/>
          </c:dPt>
          <c:xVal>
            <c:numRef>
              <c:f>Civil!$C$45:$BK$45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Civil!$C$49:$BK$49</c:f>
              <c:numCache>
                <c:formatCode>0</c:formatCode>
                <c:ptCount val="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242.5</c:v>
                </c:pt>
                <c:pt idx="13">
                  <c:v>259.48</c:v>
                </c:pt>
                <c:pt idx="14">
                  <c:v>285.46000000000004</c:v>
                </c:pt>
                <c:pt idx="15">
                  <c:v>308.04000000000002</c:v>
                </c:pt>
                <c:pt idx="16">
                  <c:v>338.37</c:v>
                </c:pt>
                <c:pt idx="17">
                  <c:v>370.1</c:v>
                </c:pt>
                <c:pt idx="18">
                  <c:v>407.98</c:v>
                </c:pt>
                <c:pt idx="19">
                  <c:v>441.36</c:v>
                </c:pt>
                <c:pt idx="20">
                  <c:v>457.04</c:v>
                </c:pt>
                <c:pt idx="21">
                  <c:v>475.27000000000004</c:v>
                </c:pt>
                <c:pt idx="22">
                  <c:v>492.50000000000006</c:v>
                </c:pt>
                <c:pt idx="23">
                  <c:v>498.23000000000008</c:v>
                </c:pt>
                <c:pt idx="24">
                  <c:v>503.96000000000009</c:v>
                </c:pt>
                <c:pt idx="25">
                  <c:v>508.54000000000008</c:v>
                </c:pt>
                <c:pt idx="26">
                  <c:v>508.54000000000008</c:v>
                </c:pt>
                <c:pt idx="27">
                  <c:v>512.54000000000008</c:v>
                </c:pt>
                <c:pt idx="28">
                  <c:v>512.54000000000008</c:v>
                </c:pt>
                <c:pt idx="29">
                  <c:v>512.54000000000008</c:v>
                </c:pt>
                <c:pt idx="30">
                  <c:v>512.54000000000008</c:v>
                </c:pt>
                <c:pt idx="31">
                  <c:v>512.54000000000008</c:v>
                </c:pt>
                <c:pt idx="32">
                  <c:v>512.54000000000008</c:v>
                </c:pt>
                <c:pt idx="33">
                  <c:v>512.54000000000008</c:v>
                </c:pt>
                <c:pt idx="34">
                  <c:v>512.54000000000008</c:v>
                </c:pt>
                <c:pt idx="35">
                  <c:v>512.54000000000008</c:v>
                </c:pt>
                <c:pt idx="36">
                  <c:v>512.54000000000008</c:v>
                </c:pt>
                <c:pt idx="37">
                  <c:v>512.54000000000008</c:v>
                </c:pt>
                <c:pt idx="38">
                  <c:v>512.54000000000008</c:v>
                </c:pt>
                <c:pt idx="39">
                  <c:v>512.54000000000008</c:v>
                </c:pt>
                <c:pt idx="40">
                  <c:v>512.54000000000008</c:v>
                </c:pt>
                <c:pt idx="41">
                  <c:v>512.54000000000008</c:v>
                </c:pt>
                <c:pt idx="42">
                  <c:v>512.54000000000008</c:v>
                </c:pt>
                <c:pt idx="43">
                  <c:v>512.54000000000008</c:v>
                </c:pt>
                <c:pt idx="44">
                  <c:v>512.54000000000008</c:v>
                </c:pt>
                <c:pt idx="45">
                  <c:v>512.54000000000008</c:v>
                </c:pt>
                <c:pt idx="46">
                  <c:v>512.54000000000008</c:v>
                </c:pt>
                <c:pt idx="47">
                  <c:v>512.54000000000008</c:v>
                </c:pt>
                <c:pt idx="48">
                  <c:v>512.54000000000008</c:v>
                </c:pt>
                <c:pt idx="49">
                  <c:v>512.54000000000008</c:v>
                </c:pt>
                <c:pt idx="50">
                  <c:v>512.54000000000008</c:v>
                </c:pt>
                <c:pt idx="51">
                  <c:v>512.54000000000008</c:v>
                </c:pt>
                <c:pt idx="52">
                  <c:v>512.54000000000008</c:v>
                </c:pt>
                <c:pt idx="53">
                  <c:v>512.54000000000008</c:v>
                </c:pt>
                <c:pt idx="54">
                  <c:v>512.54000000000008</c:v>
                </c:pt>
                <c:pt idx="55">
                  <c:v>512.54000000000008</c:v>
                </c:pt>
                <c:pt idx="56">
                  <c:v>512.54000000000008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98680"/>
        <c:axId val="470199072"/>
      </c:scatterChart>
      <c:scatterChart>
        <c:scatterStyle val="smoothMarker"/>
        <c:varyColors val="0"/>
        <c:ser>
          <c:idx val="1"/>
          <c:order val="0"/>
          <c:tx>
            <c:strRef>
              <c:f>Civil!$B$46</c:f>
              <c:strCache>
                <c:ptCount val="1"/>
                <c:pt idx="0">
                  <c:v>Control Hours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noFill/>
              <a:ln w="9525">
                <a:noFill/>
              </a:ln>
            </c:spPr>
          </c:marker>
          <c:xVal>
            <c:numRef>
              <c:f>Civil!$C$45:$BK$45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Civil!$C$46:$BK$46</c:f>
              <c:numCache>
                <c:formatCode>0</c:formatCode>
                <c:ptCount val="57"/>
                <c:pt idx="0">
                  <c:v>24</c:v>
                </c:pt>
                <c:pt idx="1">
                  <c:v>55.66</c:v>
                </c:pt>
                <c:pt idx="2">
                  <c:v>87.34</c:v>
                </c:pt>
                <c:pt idx="3">
                  <c:v>119</c:v>
                </c:pt>
                <c:pt idx="4">
                  <c:v>150.66</c:v>
                </c:pt>
                <c:pt idx="5">
                  <c:v>176</c:v>
                </c:pt>
                <c:pt idx="6">
                  <c:v>207.66</c:v>
                </c:pt>
                <c:pt idx="7">
                  <c:v>228.09</c:v>
                </c:pt>
                <c:pt idx="8">
                  <c:v>245.70999999999998</c:v>
                </c:pt>
                <c:pt idx="9">
                  <c:v>263.32</c:v>
                </c:pt>
                <c:pt idx="10">
                  <c:v>277.40999999999997</c:v>
                </c:pt>
                <c:pt idx="11">
                  <c:v>295.02999999999997</c:v>
                </c:pt>
                <c:pt idx="12">
                  <c:v>316.02999999999997</c:v>
                </c:pt>
                <c:pt idx="13">
                  <c:v>337.9</c:v>
                </c:pt>
                <c:pt idx="14">
                  <c:v>359.77</c:v>
                </c:pt>
                <c:pt idx="15">
                  <c:v>377.26</c:v>
                </c:pt>
                <c:pt idx="16">
                  <c:v>407.4</c:v>
                </c:pt>
                <c:pt idx="17">
                  <c:v>428</c:v>
                </c:pt>
                <c:pt idx="18">
                  <c:v>443</c:v>
                </c:pt>
                <c:pt idx="19">
                  <c:v>458</c:v>
                </c:pt>
                <c:pt idx="20">
                  <c:v>467</c:v>
                </c:pt>
                <c:pt idx="21">
                  <c:v>474.5</c:v>
                </c:pt>
                <c:pt idx="22">
                  <c:v>485</c:v>
                </c:pt>
                <c:pt idx="23">
                  <c:v>490</c:v>
                </c:pt>
                <c:pt idx="24">
                  <c:v>495</c:v>
                </c:pt>
                <c:pt idx="25">
                  <c:v>499</c:v>
                </c:pt>
                <c:pt idx="26">
                  <c:v>499</c:v>
                </c:pt>
                <c:pt idx="27">
                  <c:v>503</c:v>
                </c:pt>
                <c:pt idx="28">
                  <c:v>503</c:v>
                </c:pt>
                <c:pt idx="29">
                  <c:v>503</c:v>
                </c:pt>
                <c:pt idx="30">
                  <c:v>503</c:v>
                </c:pt>
                <c:pt idx="31">
                  <c:v>503</c:v>
                </c:pt>
                <c:pt idx="32">
                  <c:v>503</c:v>
                </c:pt>
                <c:pt idx="33">
                  <c:v>503</c:v>
                </c:pt>
                <c:pt idx="34">
                  <c:v>503</c:v>
                </c:pt>
                <c:pt idx="35">
                  <c:v>503</c:v>
                </c:pt>
                <c:pt idx="36">
                  <c:v>503</c:v>
                </c:pt>
                <c:pt idx="37">
                  <c:v>503</c:v>
                </c:pt>
                <c:pt idx="38">
                  <c:v>503</c:v>
                </c:pt>
                <c:pt idx="39">
                  <c:v>503</c:v>
                </c:pt>
                <c:pt idx="40">
                  <c:v>503</c:v>
                </c:pt>
                <c:pt idx="41">
                  <c:v>503</c:v>
                </c:pt>
                <c:pt idx="42">
                  <c:v>503</c:v>
                </c:pt>
                <c:pt idx="43">
                  <c:v>503</c:v>
                </c:pt>
                <c:pt idx="44">
                  <c:v>503</c:v>
                </c:pt>
                <c:pt idx="45">
                  <c:v>503</c:v>
                </c:pt>
                <c:pt idx="46">
                  <c:v>503</c:v>
                </c:pt>
                <c:pt idx="47">
                  <c:v>503</c:v>
                </c:pt>
                <c:pt idx="48">
                  <c:v>503</c:v>
                </c:pt>
                <c:pt idx="49">
                  <c:v>503</c:v>
                </c:pt>
                <c:pt idx="50">
                  <c:v>503</c:v>
                </c:pt>
                <c:pt idx="51">
                  <c:v>503</c:v>
                </c:pt>
                <c:pt idx="52">
                  <c:v>503</c:v>
                </c:pt>
                <c:pt idx="53">
                  <c:v>503</c:v>
                </c:pt>
                <c:pt idx="54">
                  <c:v>503</c:v>
                </c:pt>
                <c:pt idx="55">
                  <c:v>503</c:v>
                </c:pt>
                <c:pt idx="56">
                  <c:v>503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Civil!$B$48</c:f>
              <c:strCache>
                <c:ptCount val="1"/>
                <c:pt idx="0">
                  <c:v>Actual Hours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Civil!$C$45:$BK$45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Civil!$C$48:$BK$48</c:f>
              <c:numCache>
                <c:formatCode>0</c:formatCode>
                <c:ptCount val="57"/>
                <c:pt idx="0">
                  <c:v>24</c:v>
                </c:pt>
                <c:pt idx="1">
                  <c:v>52.5</c:v>
                </c:pt>
                <c:pt idx="2">
                  <c:v>80</c:v>
                </c:pt>
                <c:pt idx="3">
                  <c:v>123</c:v>
                </c:pt>
                <c:pt idx="4">
                  <c:v>156.5</c:v>
                </c:pt>
                <c:pt idx="5">
                  <c:v>175.5</c:v>
                </c:pt>
                <c:pt idx="6">
                  <c:v>195.5</c:v>
                </c:pt>
                <c:pt idx="7">
                  <c:v>204.5</c:v>
                </c:pt>
                <c:pt idx="8">
                  <c:v>212.5</c:v>
                </c:pt>
                <c:pt idx="9">
                  <c:v>220.5</c:v>
                </c:pt>
                <c:pt idx="10">
                  <c:v>228.5</c:v>
                </c:pt>
                <c:pt idx="11">
                  <c:v>235.5</c:v>
                </c:pt>
                <c:pt idx="12">
                  <c:v>242.5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Civil!$B$47</c:f>
              <c:strCache>
                <c:ptCount val="1"/>
                <c:pt idx="0">
                  <c:v>Earned Hours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Civil!$C$45:$BK$45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Civil!$C$47:$BK$47</c:f>
              <c:numCache>
                <c:formatCode>0</c:formatCode>
                <c:ptCount val="57"/>
                <c:pt idx="0">
                  <c:v>24</c:v>
                </c:pt>
                <c:pt idx="1">
                  <c:v>54.89</c:v>
                </c:pt>
                <c:pt idx="2">
                  <c:v>85.78</c:v>
                </c:pt>
                <c:pt idx="3">
                  <c:v>116.67</c:v>
                </c:pt>
                <c:pt idx="4">
                  <c:v>147.56</c:v>
                </c:pt>
                <c:pt idx="5">
                  <c:v>172.28</c:v>
                </c:pt>
                <c:pt idx="6">
                  <c:v>203.16</c:v>
                </c:pt>
                <c:pt idx="7">
                  <c:v>212.72</c:v>
                </c:pt>
                <c:pt idx="8">
                  <c:v>216.95</c:v>
                </c:pt>
                <c:pt idx="9">
                  <c:v>221.17</c:v>
                </c:pt>
                <c:pt idx="10">
                  <c:v>224.55</c:v>
                </c:pt>
                <c:pt idx="11">
                  <c:v>228.78</c:v>
                </c:pt>
                <c:pt idx="12">
                  <c:v>233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98680"/>
        <c:axId val="470199072"/>
      </c:scatterChart>
      <c:valAx>
        <c:axId val="470198680"/>
        <c:scaling>
          <c:orientation val="minMax"/>
          <c:max val="42545"/>
          <c:min val="42153"/>
        </c:scaling>
        <c:delete val="1"/>
        <c:axPos val="b"/>
        <c:minorGridlines>
          <c:spPr>
            <a:ln w="3175"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Date</a:t>
                </a:r>
              </a:p>
            </c:rich>
          </c:tx>
          <c:layout>
            <c:manualLayout>
              <c:xMode val="edge"/>
              <c:yMode val="edge"/>
              <c:x val="0.51389494442782913"/>
              <c:y val="0.9358460806166311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d\-mmm;@" sourceLinked="1"/>
        <c:majorTickMark val="out"/>
        <c:minorTickMark val="none"/>
        <c:tickLblPos val="nextTo"/>
        <c:crossAx val="470199072"/>
        <c:crossesAt val="0"/>
        <c:crossBetween val="midCat"/>
        <c:majorUnit val="7"/>
        <c:minorUnit val="7"/>
      </c:valAx>
      <c:valAx>
        <c:axId val="4701990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Hours</a:t>
                </a:r>
              </a:p>
            </c:rich>
          </c:tx>
          <c:layout>
            <c:manualLayout>
              <c:xMode val="edge"/>
              <c:yMode val="edge"/>
              <c:x val="2.1473411082613796E-2"/>
              <c:y val="0.405318017600741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0198680"/>
        <c:crossesAt val="41215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04542041890154"/>
          <c:y val="0.28522984403178692"/>
          <c:w val="4.8845664745625419E-2"/>
          <c:h val="0.142215177316637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Staffing Plan</a:t>
            </a:r>
          </a:p>
        </c:rich>
      </c:tx>
      <c:layout>
        <c:manualLayout>
          <c:xMode val="edge"/>
          <c:yMode val="edge"/>
          <c:x val="0.50393701451277184"/>
          <c:y val="1.902070270796462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267940402794296E-2"/>
          <c:y val="0.10606591098777116"/>
          <c:w val="0.9388391248921113"/>
          <c:h val="0.81109389387408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Overall!$B$91</c:f>
              <c:strCache>
                <c:ptCount val="1"/>
                <c:pt idx="0">
                  <c:v>Control FTEs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Overall!$C$90:$BK$90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cat>
          <c:val>
            <c:numRef>
              <c:f>Overall!$C$91:$BK$91</c:f>
              <c:numCache>
                <c:formatCode>0.0</c:formatCode>
                <c:ptCount val="57"/>
                <c:pt idx="0">
                  <c:v>2.0337499999999991</c:v>
                </c:pt>
                <c:pt idx="1">
                  <c:v>12.235250000000002</c:v>
                </c:pt>
                <c:pt idx="2">
                  <c:v>12.150000000000011</c:v>
                </c:pt>
                <c:pt idx="3">
                  <c:v>12.142249999999985</c:v>
                </c:pt>
                <c:pt idx="4">
                  <c:v>10.033500000000004</c:v>
                </c:pt>
                <c:pt idx="5">
                  <c:v>9.9278124999999875</c:v>
                </c:pt>
                <c:pt idx="6">
                  <c:v>10.176750000000004</c:v>
                </c:pt>
                <c:pt idx="7">
                  <c:v>13.51049999999999</c:v>
                </c:pt>
                <c:pt idx="8">
                  <c:v>14.835749999999996</c:v>
                </c:pt>
                <c:pt idx="9">
                  <c:v>14.776000000000021</c:v>
                </c:pt>
                <c:pt idx="10">
                  <c:v>15.125</c:v>
                </c:pt>
                <c:pt idx="11">
                  <c:v>15.262999999999987</c:v>
                </c:pt>
                <c:pt idx="12">
                  <c:v>14.361000000000013</c:v>
                </c:pt>
                <c:pt idx="13">
                  <c:v>14.120499999999993</c:v>
                </c:pt>
                <c:pt idx="14">
                  <c:v>14.321750000000042</c:v>
                </c:pt>
                <c:pt idx="15">
                  <c:v>12.955937499999976</c:v>
                </c:pt>
                <c:pt idx="16">
                  <c:v>15.030499999999961</c:v>
                </c:pt>
                <c:pt idx="17">
                  <c:v>14.164249999999992</c:v>
                </c:pt>
                <c:pt idx="18">
                  <c:v>14.0875</c:v>
                </c:pt>
                <c:pt idx="19">
                  <c:v>13.760249999999996</c:v>
                </c:pt>
                <c:pt idx="20">
                  <c:v>13.301875000000109</c:v>
                </c:pt>
                <c:pt idx="21">
                  <c:v>13.270749999999953</c:v>
                </c:pt>
                <c:pt idx="22">
                  <c:v>14.986749999999983</c:v>
                </c:pt>
                <c:pt idx="23">
                  <c:v>14.60899999999997</c:v>
                </c:pt>
                <c:pt idx="24">
                  <c:v>14.220500000000039</c:v>
                </c:pt>
                <c:pt idx="25">
                  <c:v>14.661500000000023</c:v>
                </c:pt>
                <c:pt idx="26">
                  <c:v>14.114249999999993</c:v>
                </c:pt>
                <c:pt idx="27">
                  <c:v>16.172249999999984</c:v>
                </c:pt>
                <c:pt idx="28">
                  <c:v>15.207250000000021</c:v>
                </c:pt>
                <c:pt idx="29">
                  <c:v>12.252500000000008</c:v>
                </c:pt>
                <c:pt idx="30">
                  <c:v>0</c:v>
                </c:pt>
                <c:pt idx="31">
                  <c:v>0</c:v>
                </c:pt>
                <c:pt idx="32">
                  <c:v>9.8162499999999913</c:v>
                </c:pt>
                <c:pt idx="33">
                  <c:v>9.0497500000000404</c:v>
                </c:pt>
                <c:pt idx="34">
                  <c:v>8.7819999999999716</c:v>
                </c:pt>
                <c:pt idx="35">
                  <c:v>8.9092499999999752</c:v>
                </c:pt>
                <c:pt idx="36">
                  <c:v>9.21875</c:v>
                </c:pt>
                <c:pt idx="37">
                  <c:v>9.7017499999999934</c:v>
                </c:pt>
                <c:pt idx="38">
                  <c:v>8.8099999999999454</c:v>
                </c:pt>
                <c:pt idx="39">
                  <c:v>5.5625</c:v>
                </c:pt>
                <c:pt idx="40">
                  <c:v>1.5240000000000691</c:v>
                </c:pt>
                <c:pt idx="41">
                  <c:v>1.255749999999989</c:v>
                </c:pt>
                <c:pt idx="42">
                  <c:v>0.99324999999998909</c:v>
                </c:pt>
                <c:pt idx="43">
                  <c:v>1.4093749999999545</c:v>
                </c:pt>
                <c:pt idx="44">
                  <c:v>0.98425000000006546</c:v>
                </c:pt>
                <c:pt idx="45">
                  <c:v>0.8899999999999636</c:v>
                </c:pt>
                <c:pt idx="46">
                  <c:v>0.47250000000003639</c:v>
                </c:pt>
                <c:pt idx="47">
                  <c:v>0.35</c:v>
                </c:pt>
                <c:pt idx="48">
                  <c:v>0.39174999999995636</c:v>
                </c:pt>
                <c:pt idx="49">
                  <c:v>0.57650000000003276</c:v>
                </c:pt>
                <c:pt idx="50">
                  <c:v>0.85</c:v>
                </c:pt>
                <c:pt idx="51">
                  <c:v>1.325</c:v>
                </c:pt>
                <c:pt idx="52">
                  <c:v>1.2646874999999227</c:v>
                </c:pt>
                <c:pt idx="53">
                  <c:v>1.1824999999999819</c:v>
                </c:pt>
                <c:pt idx="54">
                  <c:v>1.3050000000000181</c:v>
                </c:pt>
                <c:pt idx="55">
                  <c:v>1.075</c:v>
                </c:pt>
                <c:pt idx="56">
                  <c:v>0.7350000000000364</c:v>
                </c:pt>
              </c:numCache>
            </c:numRef>
          </c:val>
        </c:ser>
        <c:ser>
          <c:idx val="1"/>
          <c:order val="1"/>
          <c:tx>
            <c:strRef>
              <c:f>Overall!$B$92</c:f>
              <c:strCache>
                <c:ptCount val="1"/>
                <c:pt idx="0">
                  <c:v>Actual FTEs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Overall!$C$90:$BK$90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cat>
          <c:val>
            <c:numRef>
              <c:f>Overall!$C$92:$BK$92</c:f>
              <c:numCache>
                <c:formatCode>0.0</c:formatCode>
                <c:ptCount val="57"/>
                <c:pt idx="0">
                  <c:v>4.8375000000000004</c:v>
                </c:pt>
                <c:pt idx="1">
                  <c:v>9.65</c:v>
                </c:pt>
                <c:pt idx="2">
                  <c:v>12.637499999999999</c:v>
                </c:pt>
                <c:pt idx="3">
                  <c:v>11.35</c:v>
                </c:pt>
                <c:pt idx="4">
                  <c:v>11.775</c:v>
                </c:pt>
                <c:pt idx="5">
                  <c:v>12.28125</c:v>
                </c:pt>
                <c:pt idx="6">
                  <c:v>11.2</c:v>
                </c:pt>
                <c:pt idx="7">
                  <c:v>12.775</c:v>
                </c:pt>
                <c:pt idx="8">
                  <c:v>11.1</c:v>
                </c:pt>
                <c:pt idx="9">
                  <c:v>12.237500000000001</c:v>
                </c:pt>
                <c:pt idx="10">
                  <c:v>15.15625</c:v>
                </c:pt>
                <c:pt idx="11">
                  <c:v>13.09375</c:v>
                </c:pt>
                <c:pt idx="12">
                  <c:v>8.2874999999999996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"/>
          <c:order val="2"/>
          <c:tx>
            <c:strRef>
              <c:f>Overall!$B$93</c:f>
              <c:strCache>
                <c:ptCount val="1"/>
                <c:pt idx="0">
                  <c:v>Forecast FTEs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rgbClr val="000000"/>
              </a:solidFill>
            </a:ln>
          </c:spPr>
          <c:invertIfNegative val="0"/>
          <c:cat>
            <c:numRef>
              <c:f>Overall!$C$90:$BK$90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cat>
          <c:val>
            <c:numRef>
              <c:f>Overall!$C$93:$BK$93</c:f>
              <c:numCache>
                <c:formatCode>0.0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13.78725</c:v>
                </c:pt>
                <c:pt idx="14">
                  <c:v>14.43225</c:v>
                </c:pt>
                <c:pt idx="15">
                  <c:v>13.225937499999999</c:v>
                </c:pt>
                <c:pt idx="16">
                  <c:v>15.710000000000003</c:v>
                </c:pt>
                <c:pt idx="17">
                  <c:v>16.35275</c:v>
                </c:pt>
                <c:pt idx="18">
                  <c:v>17.035999999999998</c:v>
                </c:pt>
                <c:pt idx="19">
                  <c:v>17.710749999999997</c:v>
                </c:pt>
                <c:pt idx="20">
                  <c:v>15.587812499999998</c:v>
                </c:pt>
                <c:pt idx="21">
                  <c:v>15.3445</c:v>
                </c:pt>
                <c:pt idx="22">
                  <c:v>16.166999999999998</c:v>
                </c:pt>
                <c:pt idx="23">
                  <c:v>15.14</c:v>
                </c:pt>
                <c:pt idx="24">
                  <c:v>15.639999999999997</c:v>
                </c:pt>
                <c:pt idx="25">
                  <c:v>14.678999999999997</c:v>
                </c:pt>
                <c:pt idx="26">
                  <c:v>14.558749999999998</c:v>
                </c:pt>
                <c:pt idx="27">
                  <c:v>16.547499999999996</c:v>
                </c:pt>
                <c:pt idx="28">
                  <c:v>15.3195</c:v>
                </c:pt>
                <c:pt idx="29">
                  <c:v>12.835249999999998</c:v>
                </c:pt>
                <c:pt idx="30">
                  <c:v>0</c:v>
                </c:pt>
                <c:pt idx="31">
                  <c:v>0</c:v>
                </c:pt>
                <c:pt idx="32">
                  <c:v>11.1905</c:v>
                </c:pt>
                <c:pt idx="33">
                  <c:v>9.7032500000000006</c:v>
                </c:pt>
                <c:pt idx="34">
                  <c:v>8.9537500000000012</c:v>
                </c:pt>
                <c:pt idx="35">
                  <c:v>8.9107500000000002</c:v>
                </c:pt>
                <c:pt idx="36">
                  <c:v>9.0145000000000017</c:v>
                </c:pt>
                <c:pt idx="37">
                  <c:v>9.3547499999999992</c:v>
                </c:pt>
                <c:pt idx="38">
                  <c:v>8.3678124999999994</c:v>
                </c:pt>
                <c:pt idx="39">
                  <c:v>5.2154999999999996</c:v>
                </c:pt>
                <c:pt idx="40">
                  <c:v>1.4937499999999999</c:v>
                </c:pt>
                <c:pt idx="41">
                  <c:v>1.2182500000000001</c:v>
                </c:pt>
                <c:pt idx="42">
                  <c:v>0.95574999999999988</c:v>
                </c:pt>
                <c:pt idx="43">
                  <c:v>1.371875</c:v>
                </c:pt>
                <c:pt idx="44">
                  <c:v>0.94674999999999998</c:v>
                </c:pt>
                <c:pt idx="45">
                  <c:v>0.85250000000000004</c:v>
                </c:pt>
                <c:pt idx="46">
                  <c:v>0.43500000000000005</c:v>
                </c:pt>
                <c:pt idx="47">
                  <c:v>0.3125</c:v>
                </c:pt>
                <c:pt idx="48">
                  <c:v>0.35425000000000006</c:v>
                </c:pt>
                <c:pt idx="49">
                  <c:v>0.5392499999999999</c:v>
                </c:pt>
                <c:pt idx="50">
                  <c:v>0.8125</c:v>
                </c:pt>
                <c:pt idx="51">
                  <c:v>1.2875000000000001</c:v>
                </c:pt>
                <c:pt idx="52">
                  <c:v>1.2271874999999999</c:v>
                </c:pt>
                <c:pt idx="53">
                  <c:v>1.145</c:v>
                </c:pt>
                <c:pt idx="54">
                  <c:v>1.2675000000000001</c:v>
                </c:pt>
                <c:pt idx="55">
                  <c:v>1.0375000000000001</c:v>
                </c:pt>
                <c:pt idx="56">
                  <c:v>0.71250000000000002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539184"/>
        <c:axId val="468538400"/>
      </c:barChart>
      <c:catAx>
        <c:axId val="46853918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Date</a:t>
                </a:r>
              </a:p>
            </c:rich>
          </c:tx>
          <c:layout>
            <c:manualLayout>
              <c:xMode val="edge"/>
              <c:yMode val="edge"/>
              <c:x val="0.51645357440940753"/>
              <c:y val="0.92976315830343692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d\-mmm;@" sourceLinked="1"/>
        <c:majorTickMark val="out"/>
        <c:minorTickMark val="none"/>
        <c:tickLblPos val="nextTo"/>
        <c:crossAx val="468538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685384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FTEs</a:t>
                </a:r>
              </a:p>
            </c:rich>
          </c:tx>
          <c:layout>
            <c:manualLayout>
              <c:xMode val="edge"/>
              <c:yMode val="edge"/>
              <c:x val="2.2287709326253794E-2"/>
              <c:y val="0.354247774304593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8539184"/>
        <c:crosses val="autoZero"/>
        <c:crossBetween val="between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472724559218584"/>
          <c:y val="0.21202978269476261"/>
          <c:w val="4.8485404330840066E-2"/>
          <c:h val="0.19106069899838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Staffing Plan</a:t>
            </a:r>
          </a:p>
        </c:rich>
      </c:tx>
      <c:layout>
        <c:manualLayout>
          <c:xMode val="edge"/>
          <c:yMode val="edge"/>
          <c:x val="0.50393701451277184"/>
          <c:y val="1.902070270796462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267940402794296E-2"/>
          <c:y val="0.10606591098777116"/>
          <c:w val="0.9388391248921113"/>
          <c:h val="0.81109389387408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Civil!$B$91</c:f>
              <c:strCache>
                <c:ptCount val="1"/>
                <c:pt idx="0">
                  <c:v>Control FTEs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Civil!$C$90:$BK$90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cat>
          <c:val>
            <c:numRef>
              <c:f>Civil!$C$91:$BK$91</c:f>
              <c:numCache>
                <c:formatCode>0.0</c:formatCode>
                <c:ptCount val="57"/>
                <c:pt idx="0">
                  <c:v>0</c:v>
                </c:pt>
                <c:pt idx="1">
                  <c:v>0.79149999999999987</c:v>
                </c:pt>
                <c:pt idx="2">
                  <c:v>0.79200000000000015</c:v>
                </c:pt>
                <c:pt idx="3">
                  <c:v>0.79149999999999987</c:v>
                </c:pt>
                <c:pt idx="4">
                  <c:v>0.79149999999999987</c:v>
                </c:pt>
                <c:pt idx="5">
                  <c:v>0.79187500000000011</c:v>
                </c:pt>
                <c:pt idx="6">
                  <c:v>0.79149999999999987</c:v>
                </c:pt>
                <c:pt idx="7">
                  <c:v>0.51075000000000015</c:v>
                </c:pt>
                <c:pt idx="8">
                  <c:v>0.44049999999999939</c:v>
                </c:pt>
                <c:pt idx="9">
                  <c:v>0.44025000000000036</c:v>
                </c:pt>
                <c:pt idx="10">
                  <c:v>0.44031249999999922</c:v>
                </c:pt>
                <c:pt idx="11">
                  <c:v>0.44050000000000011</c:v>
                </c:pt>
                <c:pt idx="12">
                  <c:v>0.52500000000000002</c:v>
                </c:pt>
                <c:pt idx="13">
                  <c:v>0.54675000000000007</c:v>
                </c:pt>
                <c:pt idx="14">
                  <c:v>0.54675000000000007</c:v>
                </c:pt>
                <c:pt idx="15">
                  <c:v>0.54656250000000028</c:v>
                </c:pt>
                <c:pt idx="16">
                  <c:v>0.75349999999999961</c:v>
                </c:pt>
                <c:pt idx="17">
                  <c:v>0.51500000000000057</c:v>
                </c:pt>
                <c:pt idx="18">
                  <c:v>0.375</c:v>
                </c:pt>
                <c:pt idx="19">
                  <c:v>0.375</c:v>
                </c:pt>
                <c:pt idx="20">
                  <c:v>0.28125</c:v>
                </c:pt>
                <c:pt idx="21">
                  <c:v>0.1875</c:v>
                </c:pt>
                <c:pt idx="22">
                  <c:v>0.26250000000000001</c:v>
                </c:pt>
                <c:pt idx="23">
                  <c:v>0.125</c:v>
                </c:pt>
                <c:pt idx="24">
                  <c:v>0.125</c:v>
                </c:pt>
                <c:pt idx="25">
                  <c:v>0.1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"/>
          <c:order val="1"/>
          <c:tx>
            <c:strRef>
              <c:f>Civil!$B$92</c:f>
              <c:strCache>
                <c:ptCount val="1"/>
                <c:pt idx="0">
                  <c:v>Actual FTEs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Civil!$C$90:$BK$90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cat>
          <c:val>
            <c:numRef>
              <c:f>Civil!$C$92:$BK$92</c:f>
              <c:numCache>
                <c:formatCode>0.0</c:formatCode>
                <c:ptCount val="57"/>
                <c:pt idx="0">
                  <c:v>0.38750000000000001</c:v>
                </c:pt>
                <c:pt idx="1">
                  <c:v>0.71250000000000002</c:v>
                </c:pt>
                <c:pt idx="2">
                  <c:v>0.6875</c:v>
                </c:pt>
                <c:pt idx="3">
                  <c:v>1.075</c:v>
                </c:pt>
                <c:pt idx="4">
                  <c:v>0.83750000000000002</c:v>
                </c:pt>
                <c:pt idx="5">
                  <c:v>0.59375</c:v>
                </c:pt>
                <c:pt idx="6">
                  <c:v>0.5</c:v>
                </c:pt>
                <c:pt idx="7">
                  <c:v>0.22500000000000001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0.17499999999999999</c:v>
                </c:pt>
                <c:pt idx="12">
                  <c:v>0.17499999999999999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"/>
          <c:order val="2"/>
          <c:tx>
            <c:strRef>
              <c:f>Civil!$B$93</c:f>
              <c:strCache>
                <c:ptCount val="1"/>
                <c:pt idx="0">
                  <c:v>Forecast FTEs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rgbClr val="000000"/>
              </a:solidFill>
            </a:ln>
          </c:spPr>
          <c:invertIfNegative val="0"/>
          <c:cat>
            <c:numRef>
              <c:f>Civil!$C$90:$BK$90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cat>
          <c:val>
            <c:numRef>
              <c:f>Civil!$C$93:$BK$93</c:f>
              <c:numCache>
                <c:formatCode>0.0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0.42449999999999999</c:v>
                </c:pt>
                <c:pt idx="14">
                  <c:v>0.64949999999999997</c:v>
                </c:pt>
                <c:pt idx="15">
                  <c:v>0.70562500000000006</c:v>
                </c:pt>
                <c:pt idx="16">
                  <c:v>0.75825000000000009</c:v>
                </c:pt>
                <c:pt idx="17">
                  <c:v>0.79325000000000001</c:v>
                </c:pt>
                <c:pt idx="18">
                  <c:v>0.94699999999999984</c:v>
                </c:pt>
                <c:pt idx="19">
                  <c:v>0.83449999999999991</c:v>
                </c:pt>
                <c:pt idx="20">
                  <c:v>0.49</c:v>
                </c:pt>
                <c:pt idx="21">
                  <c:v>0.45574999999999999</c:v>
                </c:pt>
                <c:pt idx="22">
                  <c:v>0.43075000000000002</c:v>
                </c:pt>
                <c:pt idx="23">
                  <c:v>0.14325000000000002</c:v>
                </c:pt>
                <c:pt idx="24">
                  <c:v>0.14325000000000002</c:v>
                </c:pt>
                <c:pt idx="25">
                  <c:v>0.1145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196328"/>
        <c:axId val="470199464"/>
      </c:barChart>
      <c:catAx>
        <c:axId val="4701963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Date</a:t>
                </a:r>
              </a:p>
            </c:rich>
          </c:tx>
          <c:layout>
            <c:manualLayout>
              <c:xMode val="edge"/>
              <c:yMode val="edge"/>
              <c:x val="0.51645357440940753"/>
              <c:y val="0.92976315830343692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d\-mmm;@" sourceLinked="1"/>
        <c:majorTickMark val="out"/>
        <c:minorTickMark val="none"/>
        <c:tickLblPos val="nextTo"/>
        <c:crossAx val="4701994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01994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FTEs</a:t>
                </a:r>
              </a:p>
            </c:rich>
          </c:tx>
          <c:layout>
            <c:manualLayout>
              <c:xMode val="edge"/>
              <c:yMode val="edge"/>
              <c:x val="2.2287709326253794E-2"/>
              <c:y val="0.354247774304593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0196328"/>
        <c:crosses val="autoZero"/>
        <c:crossBetween val="between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472724559218584"/>
          <c:y val="0.20554623573352501"/>
          <c:w val="4.8485404330840066E-2"/>
          <c:h val="0.19106069899838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Productivity Factor</a:t>
            </a:r>
          </a:p>
        </c:rich>
      </c:tx>
      <c:layout>
        <c:manualLayout>
          <c:xMode val="edge"/>
          <c:yMode val="edge"/>
          <c:x val="0.49943659804828761"/>
          <c:y val="2.41569558334637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73739886479143E-2"/>
          <c:y val="0.10502105558719639"/>
          <c:w val="0.9228765974792027"/>
          <c:h val="0.858846454046615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Civil!$B$123</c:f>
              <c:strCache>
                <c:ptCount val="1"/>
                <c:pt idx="0">
                  <c:v>Planned PF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noFill/>
              <a:ln w="9525">
                <a:noFill/>
              </a:ln>
            </c:spPr>
          </c:marker>
          <c:xVal>
            <c:numRef>
              <c:f>Civil!$C$122:$BK$122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Civil!$C$123:$BK$123</c:f>
              <c:numCache>
                <c:formatCode>0.00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Civil!$B$124</c:f>
              <c:strCache>
                <c:ptCount val="1"/>
                <c:pt idx="0">
                  <c:v>Cumulative PF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Civil!$C$122:$BK$122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Civil!$C$124:$BK$124</c:f>
              <c:numCache>
                <c:formatCode>0.00</c:formatCode>
                <c:ptCount val="57"/>
                <c:pt idx="0">
                  <c:v>1</c:v>
                </c:pt>
                <c:pt idx="1">
                  <c:v>1.0455238095238095</c:v>
                </c:pt>
                <c:pt idx="2">
                  <c:v>1.0722499999999999</c:v>
                </c:pt>
                <c:pt idx="3">
                  <c:v>0.94853658536585372</c:v>
                </c:pt>
                <c:pt idx="4">
                  <c:v>0.94287539936102238</c:v>
                </c:pt>
                <c:pt idx="5">
                  <c:v>0.98165242165242161</c:v>
                </c:pt>
                <c:pt idx="6">
                  <c:v>1.0391815856777493</c:v>
                </c:pt>
                <c:pt idx="7">
                  <c:v>1.0401955990220049</c:v>
                </c:pt>
                <c:pt idx="8">
                  <c:v>1.0209411764705882</c:v>
                </c:pt>
                <c:pt idx="9">
                  <c:v>1.0030385487528344</c:v>
                </c:pt>
                <c:pt idx="10">
                  <c:v>0.98271334792122544</c:v>
                </c:pt>
                <c:pt idx="11">
                  <c:v>0.9714649681528662</c:v>
                </c:pt>
                <c:pt idx="12">
                  <c:v>0.96082474226804127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99856"/>
        <c:axId val="470202208"/>
      </c:scatterChart>
      <c:valAx>
        <c:axId val="470199856"/>
        <c:scaling>
          <c:orientation val="minMax"/>
          <c:max val="42545"/>
          <c:min val="42153"/>
        </c:scaling>
        <c:delete val="1"/>
        <c:axPos val="b"/>
        <c:minorGridlines>
          <c:spPr>
            <a:ln w="3175">
              <a:solidFill>
                <a:srgbClr val="808080"/>
              </a:solidFill>
              <a:prstDash val="solid"/>
            </a:ln>
          </c:spPr>
        </c:minorGridlines>
        <c:numFmt formatCode="[$-409]d\-mmm;@" sourceLinked="1"/>
        <c:majorTickMark val="out"/>
        <c:minorTickMark val="none"/>
        <c:tickLblPos val="nextTo"/>
        <c:crossAx val="470202208"/>
        <c:crosses val="autoZero"/>
        <c:crossBetween val="midCat"/>
        <c:majorUnit val="7"/>
        <c:minorUnit val="7"/>
      </c:valAx>
      <c:valAx>
        <c:axId val="470202208"/>
        <c:scaling>
          <c:orientation val="minMax"/>
          <c:max val="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PF</a:t>
                </a:r>
              </a:p>
            </c:rich>
          </c:tx>
          <c:layout>
            <c:manualLayout>
              <c:xMode val="edge"/>
              <c:yMode val="edge"/>
              <c:x val="2.4475582970945046E-2"/>
              <c:y val="0.4296219200973580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0199856"/>
        <c:crossesAt val="41215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87555766228998111"/>
          <c:y val="0.23433819693640431"/>
          <c:w val="4.8683628208707974E-2"/>
          <c:h val="0.166966838525812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Productivity Factor</a:t>
            </a:r>
          </a:p>
        </c:rich>
      </c:tx>
      <c:layout>
        <c:manualLayout>
          <c:xMode val="edge"/>
          <c:yMode val="edge"/>
          <c:x val="0.49943659804828761"/>
          <c:y val="2.41569558334637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737398864791437E-2"/>
          <c:y val="0.10502105558719639"/>
          <c:w val="0.9228765974792027"/>
          <c:h val="0.858846454046615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Overall!$B$123</c:f>
              <c:strCache>
                <c:ptCount val="1"/>
                <c:pt idx="0">
                  <c:v>Planned PF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noFill/>
              <a:ln w="9525">
                <a:noFill/>
              </a:ln>
            </c:spPr>
          </c:marker>
          <c:xVal>
            <c:numRef>
              <c:f>Overall!$C$122:$BK$122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Overall!$C$123:$BK$123</c:f>
              <c:numCache>
                <c:formatCode>0.00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Overall!$B$124</c:f>
              <c:strCache>
                <c:ptCount val="1"/>
                <c:pt idx="0">
                  <c:v>Cumulative PF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Overall!$C$122:$BK$122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Overall!$C$124:$BK$124</c:f>
              <c:numCache>
                <c:formatCode>0.00</c:formatCode>
                <c:ptCount val="57"/>
                <c:pt idx="0">
                  <c:v>1.0004847309743092</c:v>
                </c:pt>
                <c:pt idx="1">
                  <c:v>1.1192237316329361</c:v>
                </c:pt>
                <c:pt idx="2">
                  <c:v>1.05691952389412</c:v>
                </c:pt>
                <c:pt idx="3">
                  <c:v>1.0516212222968433</c:v>
                </c:pt>
                <c:pt idx="4">
                  <c:v>1.0244184800085756</c:v>
                </c:pt>
                <c:pt idx="5">
                  <c:v>0.99835244472984119</c:v>
                </c:pt>
                <c:pt idx="6">
                  <c:v>0.9902182305207593</c:v>
                </c:pt>
                <c:pt idx="7">
                  <c:v>0.97318043020967671</c:v>
                </c:pt>
                <c:pt idx="8">
                  <c:v>0.98644461939078298</c:v>
                </c:pt>
                <c:pt idx="9">
                  <c:v>0.9852503925071735</c:v>
                </c:pt>
                <c:pt idx="10">
                  <c:v>0.96057811964136985</c:v>
                </c:pt>
                <c:pt idx="11">
                  <c:v>0.94700968630587401</c:v>
                </c:pt>
                <c:pt idx="12">
                  <c:v>0.96508392077878469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34088"/>
        <c:axId val="468539968"/>
      </c:scatterChart>
      <c:valAx>
        <c:axId val="468534088"/>
        <c:scaling>
          <c:orientation val="minMax"/>
          <c:max val="42545"/>
          <c:min val="42153"/>
        </c:scaling>
        <c:delete val="1"/>
        <c:axPos val="b"/>
        <c:minorGridlines>
          <c:spPr>
            <a:ln w="3175">
              <a:solidFill>
                <a:srgbClr val="808080"/>
              </a:solidFill>
              <a:prstDash val="solid"/>
            </a:ln>
          </c:spPr>
        </c:minorGridlines>
        <c:numFmt formatCode="[$-409]d\-mmm;@" sourceLinked="1"/>
        <c:majorTickMark val="out"/>
        <c:minorTickMark val="none"/>
        <c:tickLblPos val="nextTo"/>
        <c:crossAx val="468539968"/>
        <c:crosses val="autoZero"/>
        <c:crossBetween val="midCat"/>
        <c:majorUnit val="7"/>
        <c:minorUnit val="7"/>
      </c:valAx>
      <c:valAx>
        <c:axId val="468539968"/>
        <c:scaling>
          <c:orientation val="minMax"/>
          <c:max val="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PF</a:t>
                </a:r>
              </a:p>
            </c:rich>
          </c:tx>
          <c:layout>
            <c:manualLayout>
              <c:xMode val="edge"/>
              <c:yMode val="edge"/>
              <c:x val="2.4475582970945046E-2"/>
              <c:y val="0.4296219200973580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8534088"/>
        <c:crossesAt val="41215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87555766228998111"/>
          <c:y val="0.23110004209523621"/>
          <c:w val="4.8683628208707974E-2"/>
          <c:h val="0.166966838525812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Earned Value</a:t>
            </a:r>
          </a:p>
        </c:rich>
      </c:tx>
      <c:layout>
        <c:manualLayout>
          <c:xMode val="edge"/>
          <c:yMode val="edge"/>
          <c:x val="0.49937238747013579"/>
          <c:y val="1.0797014218886259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577240093860894E-2"/>
          <c:y val="7.3497228183175792E-2"/>
          <c:w val="0.92435358439663773"/>
          <c:h val="0.848673669218444"/>
        </c:manualLayout>
      </c:layout>
      <c:scatterChart>
        <c:scatterStyle val="lineMarker"/>
        <c:varyColors val="0"/>
        <c:ser>
          <c:idx val="7"/>
          <c:order val="3"/>
          <c:tx>
            <c:strRef>
              <c:f>Eng!$B$49</c:f>
              <c:strCache>
                <c:ptCount val="1"/>
                <c:pt idx="0">
                  <c:v>Forecast Hours</c:v>
                </c:pt>
              </c:strCache>
            </c:strRef>
          </c:tx>
          <c:spPr>
            <a:ln w="38100"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2"/>
            <c:bubble3D val="0"/>
          </c:dPt>
          <c:xVal>
            <c:numRef>
              <c:f>Eng!$C$45:$BK$45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Eng!$C$49:$BK$49</c:f>
              <c:numCache>
                <c:formatCode>0</c:formatCode>
                <c:ptCount val="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3939.5</c:v>
                </c:pt>
                <c:pt idx="13">
                  <c:v>4365.68</c:v>
                </c:pt>
                <c:pt idx="14">
                  <c:v>4800.8600000000006</c:v>
                </c:pt>
                <c:pt idx="15">
                  <c:v>5142.4000000000005</c:v>
                </c:pt>
                <c:pt idx="16">
                  <c:v>5668.6900000000005</c:v>
                </c:pt>
                <c:pt idx="17">
                  <c:v>6220.6900000000005</c:v>
                </c:pt>
                <c:pt idx="18">
                  <c:v>6800.02</c:v>
                </c:pt>
                <c:pt idx="19">
                  <c:v>7406.34</c:v>
                </c:pt>
                <c:pt idx="20">
                  <c:v>7823.46</c:v>
                </c:pt>
                <c:pt idx="21">
                  <c:v>8335.1299999999992</c:v>
                </c:pt>
                <c:pt idx="22">
                  <c:v>8879.6999999999989</c:v>
                </c:pt>
                <c:pt idx="23">
                  <c:v>9383.1899999999987</c:v>
                </c:pt>
                <c:pt idx="24">
                  <c:v>9906.6799999999985</c:v>
                </c:pt>
                <c:pt idx="25">
                  <c:v>10391.729999999998</c:v>
                </c:pt>
                <c:pt idx="26">
                  <c:v>10851.969999999998</c:v>
                </c:pt>
                <c:pt idx="27">
                  <c:v>11391.759999999998</c:v>
                </c:pt>
                <c:pt idx="28">
                  <c:v>11902.429999999998</c:v>
                </c:pt>
                <c:pt idx="29">
                  <c:v>12313.729999999998</c:v>
                </c:pt>
                <c:pt idx="30">
                  <c:v>12313.729999999998</c:v>
                </c:pt>
                <c:pt idx="31">
                  <c:v>12313.729999999998</c:v>
                </c:pt>
                <c:pt idx="32">
                  <c:v>12659.239999999998</c:v>
                </c:pt>
                <c:pt idx="33">
                  <c:v>12945.259999999998</c:v>
                </c:pt>
                <c:pt idx="34">
                  <c:v>13201.3</c:v>
                </c:pt>
                <c:pt idx="35">
                  <c:v>13455.619999999999</c:v>
                </c:pt>
                <c:pt idx="36">
                  <c:v>13714.089999999998</c:v>
                </c:pt>
                <c:pt idx="37">
                  <c:v>13980.839999999998</c:v>
                </c:pt>
                <c:pt idx="38">
                  <c:v>14156.249999999998</c:v>
                </c:pt>
                <c:pt idx="39">
                  <c:v>14249.429999999998</c:v>
                </c:pt>
                <c:pt idx="40">
                  <c:v>14287.849999999999</c:v>
                </c:pt>
                <c:pt idx="41">
                  <c:v>14313.249999999998</c:v>
                </c:pt>
                <c:pt idx="42">
                  <c:v>14328.149999999998</c:v>
                </c:pt>
                <c:pt idx="43">
                  <c:v>14353.379999999997</c:v>
                </c:pt>
                <c:pt idx="44">
                  <c:v>14381.249999999998</c:v>
                </c:pt>
                <c:pt idx="45">
                  <c:v>14405.349999999999</c:v>
                </c:pt>
                <c:pt idx="46">
                  <c:v>14412.749999999998</c:v>
                </c:pt>
                <c:pt idx="47">
                  <c:v>14415.249999999998</c:v>
                </c:pt>
                <c:pt idx="48">
                  <c:v>14419.419999999998</c:v>
                </c:pt>
                <c:pt idx="49">
                  <c:v>14430.989999999998</c:v>
                </c:pt>
                <c:pt idx="50">
                  <c:v>14453.489999999998</c:v>
                </c:pt>
                <c:pt idx="51">
                  <c:v>14494.989999999998</c:v>
                </c:pt>
                <c:pt idx="52">
                  <c:v>14526.259999999998</c:v>
                </c:pt>
                <c:pt idx="53">
                  <c:v>14562.059999999998</c:v>
                </c:pt>
                <c:pt idx="54">
                  <c:v>14602.759999999998</c:v>
                </c:pt>
                <c:pt idx="55">
                  <c:v>14634.259999999998</c:v>
                </c:pt>
                <c:pt idx="56">
                  <c:v>14656.759999999998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36048"/>
        <c:axId val="468535264"/>
      </c:scatterChart>
      <c:scatterChart>
        <c:scatterStyle val="smoothMarker"/>
        <c:varyColors val="0"/>
        <c:ser>
          <c:idx val="1"/>
          <c:order val="0"/>
          <c:tx>
            <c:strRef>
              <c:f>Eng!$B$46</c:f>
              <c:strCache>
                <c:ptCount val="1"/>
                <c:pt idx="0">
                  <c:v>Control Hours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noFill/>
              <a:ln w="9525">
                <a:noFill/>
              </a:ln>
            </c:spPr>
          </c:marker>
          <c:xVal>
            <c:numRef>
              <c:f>Eng!$C$45:$BK$45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Eng!$C$46:$BK$46</c:f>
              <c:numCache>
                <c:formatCode>0</c:formatCode>
                <c:ptCount val="57"/>
                <c:pt idx="0">
                  <c:v>393.5</c:v>
                </c:pt>
                <c:pt idx="1">
                  <c:v>746.64</c:v>
                </c:pt>
                <c:pt idx="2">
                  <c:v>1096.3599999999999</c:v>
                </c:pt>
                <c:pt idx="3">
                  <c:v>1443.78</c:v>
                </c:pt>
                <c:pt idx="4">
                  <c:v>1718.8500000000001</c:v>
                </c:pt>
                <c:pt idx="5">
                  <c:v>1938.9300000000003</c:v>
                </c:pt>
                <c:pt idx="6">
                  <c:v>2207.25</c:v>
                </c:pt>
                <c:pt idx="7">
                  <c:v>2572.92</c:v>
                </c:pt>
                <c:pt idx="8">
                  <c:v>3009.8500000000004</c:v>
                </c:pt>
                <c:pt idx="9">
                  <c:v>3444.39</c:v>
                </c:pt>
                <c:pt idx="10">
                  <c:v>3799.6299999999997</c:v>
                </c:pt>
                <c:pt idx="11">
                  <c:v>4249.21</c:v>
                </c:pt>
                <c:pt idx="12">
                  <c:v>4702.1500000000005</c:v>
                </c:pt>
                <c:pt idx="13">
                  <c:v>5145.4699999999993</c:v>
                </c:pt>
                <c:pt idx="14">
                  <c:v>5566.84</c:v>
                </c:pt>
                <c:pt idx="15">
                  <c:v>5892.23</c:v>
                </c:pt>
                <c:pt idx="16">
                  <c:v>6381.9499999999989</c:v>
                </c:pt>
                <c:pt idx="17">
                  <c:v>6837.02</c:v>
                </c:pt>
                <c:pt idx="18">
                  <c:v>7289.02</c:v>
                </c:pt>
                <c:pt idx="19">
                  <c:v>7727.9299999999994</c:v>
                </c:pt>
                <c:pt idx="20">
                  <c:v>8064.39</c:v>
                </c:pt>
                <c:pt idx="21">
                  <c:v>8483.7199999999993</c:v>
                </c:pt>
                <c:pt idx="22">
                  <c:v>8971.6899999999987</c:v>
                </c:pt>
                <c:pt idx="23">
                  <c:v>9444.5499999999993</c:v>
                </c:pt>
                <c:pt idx="24">
                  <c:v>9901.869999999999</c:v>
                </c:pt>
                <c:pt idx="25">
                  <c:v>10376.83</c:v>
                </c:pt>
                <c:pt idx="26">
                  <c:v>10809.900000000001</c:v>
                </c:pt>
                <c:pt idx="27">
                  <c:v>11325.29</c:v>
                </c:pt>
                <c:pt idx="28">
                  <c:v>11822.08</c:v>
                </c:pt>
                <c:pt idx="29">
                  <c:v>12200.68</c:v>
                </c:pt>
                <c:pt idx="30">
                  <c:v>12200.68</c:v>
                </c:pt>
                <c:pt idx="31">
                  <c:v>12200.68</c:v>
                </c:pt>
                <c:pt idx="32">
                  <c:v>12481.83</c:v>
                </c:pt>
                <c:pt idx="33">
                  <c:v>12732.32</c:v>
                </c:pt>
                <c:pt idx="34">
                  <c:v>12972.1</c:v>
                </c:pt>
                <c:pt idx="35">
                  <c:v>13216.970000000001</c:v>
                </c:pt>
                <c:pt idx="36">
                  <c:v>13474.220000000001</c:v>
                </c:pt>
                <c:pt idx="37">
                  <c:v>13745.46</c:v>
                </c:pt>
                <c:pt idx="38">
                  <c:v>13927.51</c:v>
                </c:pt>
                <c:pt idx="39">
                  <c:v>14025.18</c:v>
                </c:pt>
                <c:pt idx="40">
                  <c:v>14064.8</c:v>
                </c:pt>
                <c:pt idx="41">
                  <c:v>14091.7</c:v>
                </c:pt>
                <c:pt idx="42">
                  <c:v>14108.099999999999</c:v>
                </c:pt>
                <c:pt idx="43">
                  <c:v>14134.529999999999</c:v>
                </c:pt>
                <c:pt idx="44">
                  <c:v>14163.9</c:v>
                </c:pt>
                <c:pt idx="45">
                  <c:v>14189.5</c:v>
                </c:pt>
                <c:pt idx="46">
                  <c:v>14198.4</c:v>
                </c:pt>
                <c:pt idx="47">
                  <c:v>14202.4</c:v>
                </c:pt>
                <c:pt idx="48">
                  <c:v>14208.07</c:v>
                </c:pt>
                <c:pt idx="49">
                  <c:v>14221.13</c:v>
                </c:pt>
                <c:pt idx="50">
                  <c:v>14245.13</c:v>
                </c:pt>
                <c:pt idx="51">
                  <c:v>14288.13</c:v>
                </c:pt>
                <c:pt idx="52">
                  <c:v>14320.6</c:v>
                </c:pt>
                <c:pt idx="53">
                  <c:v>14357.900000000001</c:v>
                </c:pt>
                <c:pt idx="54">
                  <c:v>14400.1</c:v>
                </c:pt>
                <c:pt idx="55">
                  <c:v>14433.1</c:v>
                </c:pt>
                <c:pt idx="56">
                  <c:v>14456.5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Eng!$B$48</c:f>
              <c:strCache>
                <c:ptCount val="1"/>
                <c:pt idx="0">
                  <c:v>Actual Hours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Eng!$C$45:$BK$45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Eng!$C$48:$BK$48</c:f>
              <c:numCache>
                <c:formatCode>0</c:formatCode>
                <c:ptCount val="57"/>
                <c:pt idx="0">
                  <c:v>393.5</c:v>
                </c:pt>
                <c:pt idx="1">
                  <c:v>652</c:v>
                </c:pt>
                <c:pt idx="2">
                  <c:v>1021</c:v>
                </c:pt>
                <c:pt idx="3">
                  <c:v>1321.5</c:v>
                </c:pt>
                <c:pt idx="4">
                  <c:v>1623.5</c:v>
                </c:pt>
                <c:pt idx="5">
                  <c:v>1870.25</c:v>
                </c:pt>
                <c:pt idx="6">
                  <c:v>2166.75</c:v>
                </c:pt>
                <c:pt idx="7">
                  <c:v>2478.75</c:v>
                </c:pt>
                <c:pt idx="8">
                  <c:v>2783</c:v>
                </c:pt>
                <c:pt idx="9">
                  <c:v>3089</c:v>
                </c:pt>
                <c:pt idx="10">
                  <c:v>3355</c:v>
                </c:pt>
                <c:pt idx="11">
                  <c:v>3702</c:v>
                </c:pt>
                <c:pt idx="12">
                  <c:v>3939.5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Eng!$B$47</c:f>
              <c:strCache>
                <c:ptCount val="1"/>
                <c:pt idx="0">
                  <c:v>Earned Hours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Eng!$C$45:$BK$45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Eng!$C$47:$BK$47</c:f>
              <c:numCache>
                <c:formatCode>0</c:formatCode>
                <c:ptCount val="57"/>
                <c:pt idx="0">
                  <c:v>393.5</c:v>
                </c:pt>
                <c:pt idx="1">
                  <c:v>730.75</c:v>
                </c:pt>
                <c:pt idx="2">
                  <c:v>1052.81</c:v>
                </c:pt>
                <c:pt idx="3">
                  <c:v>1364.78</c:v>
                </c:pt>
                <c:pt idx="4">
                  <c:v>1650.63</c:v>
                </c:pt>
                <c:pt idx="5">
                  <c:v>1870.11</c:v>
                </c:pt>
                <c:pt idx="6">
                  <c:v>2139.13</c:v>
                </c:pt>
                <c:pt idx="7">
                  <c:v>2392.44</c:v>
                </c:pt>
                <c:pt idx="8">
                  <c:v>2690.5099999999993</c:v>
                </c:pt>
                <c:pt idx="9">
                  <c:v>2986.1800000000003</c:v>
                </c:pt>
                <c:pt idx="10">
                  <c:v>3194.2700000000004</c:v>
                </c:pt>
                <c:pt idx="11">
                  <c:v>3450.55</c:v>
                </c:pt>
                <c:pt idx="12">
                  <c:v>3739.2200000000003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36048"/>
        <c:axId val="468535264"/>
      </c:scatterChart>
      <c:valAx>
        <c:axId val="468536048"/>
        <c:scaling>
          <c:orientation val="minMax"/>
          <c:max val="42545"/>
          <c:min val="42153"/>
        </c:scaling>
        <c:delete val="1"/>
        <c:axPos val="b"/>
        <c:minorGridlines>
          <c:spPr>
            <a:ln w="3175"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Date</a:t>
                </a:r>
              </a:p>
            </c:rich>
          </c:tx>
          <c:layout>
            <c:manualLayout>
              <c:xMode val="edge"/>
              <c:yMode val="edge"/>
              <c:x val="0.51389494442782913"/>
              <c:y val="0.9358460806166311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d\-mmm;@" sourceLinked="1"/>
        <c:majorTickMark val="out"/>
        <c:minorTickMark val="none"/>
        <c:tickLblPos val="nextTo"/>
        <c:crossAx val="468535264"/>
        <c:crossesAt val="0"/>
        <c:crossBetween val="midCat"/>
        <c:majorUnit val="7"/>
        <c:minorUnit val="7"/>
      </c:valAx>
      <c:valAx>
        <c:axId val="4685352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Hours</a:t>
                </a:r>
              </a:p>
            </c:rich>
          </c:tx>
          <c:layout>
            <c:manualLayout>
              <c:xMode val="edge"/>
              <c:yMode val="edge"/>
              <c:x val="2.1473411082613796E-2"/>
              <c:y val="0.405318017600741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8536048"/>
        <c:crossesAt val="41215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04542041890154"/>
          <c:y val="0.21231411432905728"/>
          <c:w val="4.8845664745625419E-2"/>
          <c:h val="0.142215177316637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Staffing Plan</a:t>
            </a:r>
          </a:p>
        </c:rich>
      </c:tx>
      <c:layout>
        <c:manualLayout>
          <c:xMode val="edge"/>
          <c:yMode val="edge"/>
          <c:x val="0.50393701451277184"/>
          <c:y val="1.902070270796462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267940402794296E-2"/>
          <c:y val="0.10606591098777116"/>
          <c:w val="0.9388391248921113"/>
          <c:h val="0.81109389387408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Eng!$B$91</c:f>
              <c:strCache>
                <c:ptCount val="1"/>
                <c:pt idx="0">
                  <c:v>Control FTEs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Eng!$C$90:$BK$90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cat>
          <c:val>
            <c:numRef>
              <c:f>Eng!$C$91:$BK$91</c:f>
              <c:numCache>
                <c:formatCode>0.0</c:formatCode>
                <c:ptCount val="57"/>
                <c:pt idx="0">
                  <c:v>1.3957499999999996</c:v>
                </c:pt>
                <c:pt idx="1">
                  <c:v>8.8285</c:v>
                </c:pt>
                <c:pt idx="2">
                  <c:v>8.7429999999999986</c:v>
                </c:pt>
                <c:pt idx="3">
                  <c:v>8.6855000000000011</c:v>
                </c:pt>
                <c:pt idx="4">
                  <c:v>6.8767500000000039</c:v>
                </c:pt>
                <c:pt idx="5">
                  <c:v>6.8775000000000048</c:v>
                </c:pt>
                <c:pt idx="6">
                  <c:v>6.7079999999999931</c:v>
                </c:pt>
                <c:pt idx="7">
                  <c:v>9.1417500000000018</c:v>
                </c:pt>
                <c:pt idx="8">
                  <c:v>10.923250000000007</c:v>
                </c:pt>
                <c:pt idx="9">
                  <c:v>10.863499999999988</c:v>
                </c:pt>
                <c:pt idx="10">
                  <c:v>11.101249999999993</c:v>
                </c:pt>
                <c:pt idx="11">
                  <c:v>11.23950000000001</c:v>
                </c:pt>
                <c:pt idx="12">
                  <c:v>11.323500000000013</c:v>
                </c:pt>
                <c:pt idx="13">
                  <c:v>11.08299999999997</c:v>
                </c:pt>
                <c:pt idx="14">
                  <c:v>10.53425000000002</c:v>
                </c:pt>
                <c:pt idx="15">
                  <c:v>10.168437499999982</c:v>
                </c:pt>
                <c:pt idx="16">
                  <c:v>12.242999999999984</c:v>
                </c:pt>
                <c:pt idx="17">
                  <c:v>11.376750000000039</c:v>
                </c:pt>
                <c:pt idx="18">
                  <c:v>11.3</c:v>
                </c:pt>
                <c:pt idx="19">
                  <c:v>10.972749999999973</c:v>
                </c:pt>
                <c:pt idx="20">
                  <c:v>10.51437500000003</c:v>
                </c:pt>
                <c:pt idx="21">
                  <c:v>10.483249999999975</c:v>
                </c:pt>
                <c:pt idx="22">
                  <c:v>12.199249999999983</c:v>
                </c:pt>
                <c:pt idx="23">
                  <c:v>11.821500000000015</c:v>
                </c:pt>
                <c:pt idx="24">
                  <c:v>11.432999999999993</c:v>
                </c:pt>
                <c:pt idx="25">
                  <c:v>11.874000000000024</c:v>
                </c:pt>
                <c:pt idx="26">
                  <c:v>10.826750000000038</c:v>
                </c:pt>
                <c:pt idx="27">
                  <c:v>12.884749999999986</c:v>
                </c:pt>
                <c:pt idx="28">
                  <c:v>12.419749999999976</c:v>
                </c:pt>
                <c:pt idx="29">
                  <c:v>9.4650000000000087</c:v>
                </c:pt>
                <c:pt idx="30">
                  <c:v>0</c:v>
                </c:pt>
                <c:pt idx="31">
                  <c:v>0</c:v>
                </c:pt>
                <c:pt idx="32">
                  <c:v>7.0287499999999907</c:v>
                </c:pt>
                <c:pt idx="33">
                  <c:v>6.2622499999999945</c:v>
                </c:pt>
                <c:pt idx="34">
                  <c:v>5.9945000000000164</c:v>
                </c:pt>
                <c:pt idx="35">
                  <c:v>6.12175000000002</c:v>
                </c:pt>
                <c:pt idx="36">
                  <c:v>6.4312500000000004</c:v>
                </c:pt>
                <c:pt idx="37">
                  <c:v>6.7809999999999491</c:v>
                </c:pt>
                <c:pt idx="38">
                  <c:v>5.6890625000000341</c:v>
                </c:pt>
                <c:pt idx="39">
                  <c:v>2.4417500000000016</c:v>
                </c:pt>
                <c:pt idx="40">
                  <c:v>0.99049999999997451</c:v>
                </c:pt>
                <c:pt idx="41">
                  <c:v>0.6725000000000364</c:v>
                </c:pt>
                <c:pt idx="42">
                  <c:v>0.40999999999994541</c:v>
                </c:pt>
                <c:pt idx="43">
                  <c:v>0.82593750000000909</c:v>
                </c:pt>
                <c:pt idx="44">
                  <c:v>0.73425000000002005</c:v>
                </c:pt>
                <c:pt idx="45">
                  <c:v>0.64000000000000912</c:v>
                </c:pt>
                <c:pt idx="46">
                  <c:v>0.2224999999999909</c:v>
                </c:pt>
                <c:pt idx="47">
                  <c:v>0.1</c:v>
                </c:pt>
                <c:pt idx="48">
                  <c:v>0.14175000000000182</c:v>
                </c:pt>
                <c:pt idx="49">
                  <c:v>0.32649999999998724</c:v>
                </c:pt>
                <c:pt idx="50">
                  <c:v>0.6</c:v>
                </c:pt>
                <c:pt idx="51">
                  <c:v>1.075</c:v>
                </c:pt>
                <c:pt idx="52">
                  <c:v>1.0146875000000364</c:v>
                </c:pt>
                <c:pt idx="53">
                  <c:v>0.93250000000002731</c:v>
                </c:pt>
                <c:pt idx="54">
                  <c:v>1.0549999999999726</c:v>
                </c:pt>
                <c:pt idx="55">
                  <c:v>0.82499999999999996</c:v>
                </c:pt>
                <c:pt idx="56">
                  <c:v>0.58499999999999086</c:v>
                </c:pt>
              </c:numCache>
            </c:numRef>
          </c:val>
        </c:ser>
        <c:ser>
          <c:idx val="1"/>
          <c:order val="1"/>
          <c:tx>
            <c:strRef>
              <c:f>Eng!$B$92</c:f>
              <c:strCache>
                <c:ptCount val="1"/>
                <c:pt idx="0">
                  <c:v>Actual FTEs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Eng!$C$90:$BK$90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cat>
          <c:val>
            <c:numRef>
              <c:f>Eng!$C$92:$BK$92</c:f>
              <c:numCache>
                <c:formatCode>0.0</c:formatCode>
                <c:ptCount val="57"/>
                <c:pt idx="0">
                  <c:v>3.4375</c:v>
                </c:pt>
                <c:pt idx="1">
                  <c:v>6.4625000000000004</c:v>
                </c:pt>
                <c:pt idx="2">
                  <c:v>9.2249999999999996</c:v>
                </c:pt>
                <c:pt idx="3">
                  <c:v>7.5125000000000002</c:v>
                </c:pt>
                <c:pt idx="4">
                  <c:v>7.55</c:v>
                </c:pt>
                <c:pt idx="5">
                  <c:v>7.7109375</c:v>
                </c:pt>
                <c:pt idx="6">
                  <c:v>7.4124999999999996</c:v>
                </c:pt>
                <c:pt idx="7">
                  <c:v>7.8</c:v>
                </c:pt>
                <c:pt idx="8">
                  <c:v>7.6062500000000002</c:v>
                </c:pt>
                <c:pt idx="9">
                  <c:v>7.65</c:v>
                </c:pt>
                <c:pt idx="10">
                  <c:v>8.3125</c:v>
                </c:pt>
                <c:pt idx="11">
                  <c:v>8.6750000000000007</c:v>
                </c:pt>
                <c:pt idx="12">
                  <c:v>5.9375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"/>
          <c:order val="2"/>
          <c:tx>
            <c:strRef>
              <c:f>Eng!$B$93</c:f>
              <c:strCache>
                <c:ptCount val="1"/>
                <c:pt idx="0">
                  <c:v>Forecast FTEs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rgbClr val="000000"/>
              </a:solidFill>
            </a:ln>
          </c:spPr>
          <c:invertIfNegative val="0"/>
          <c:cat>
            <c:numRef>
              <c:f>Eng!$C$90:$BK$90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cat>
          <c:val>
            <c:numRef>
              <c:f>Eng!$C$93:$BK$93</c:f>
              <c:numCache>
                <c:formatCode>0.0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10.654500000000002</c:v>
                </c:pt>
                <c:pt idx="14">
                  <c:v>10.879500000000002</c:v>
                </c:pt>
                <c:pt idx="15">
                  <c:v>10.673124999999999</c:v>
                </c:pt>
                <c:pt idx="16">
                  <c:v>13.157249999999999</c:v>
                </c:pt>
                <c:pt idx="17">
                  <c:v>13.8</c:v>
                </c:pt>
                <c:pt idx="18">
                  <c:v>14.483250000000002</c:v>
                </c:pt>
                <c:pt idx="19">
                  <c:v>15.158000000000001</c:v>
                </c:pt>
                <c:pt idx="20">
                  <c:v>13.035</c:v>
                </c:pt>
                <c:pt idx="21">
                  <c:v>12.79175</c:v>
                </c:pt>
                <c:pt idx="22">
                  <c:v>13.614249999999998</c:v>
                </c:pt>
                <c:pt idx="23">
                  <c:v>12.587250000000001</c:v>
                </c:pt>
                <c:pt idx="24">
                  <c:v>13.087250000000001</c:v>
                </c:pt>
                <c:pt idx="25">
                  <c:v>12.126249999999999</c:v>
                </c:pt>
                <c:pt idx="26">
                  <c:v>11.506</c:v>
                </c:pt>
                <c:pt idx="27">
                  <c:v>13.49475</c:v>
                </c:pt>
                <c:pt idx="28">
                  <c:v>12.76675</c:v>
                </c:pt>
                <c:pt idx="29">
                  <c:v>10.282500000000001</c:v>
                </c:pt>
                <c:pt idx="30">
                  <c:v>0</c:v>
                </c:pt>
                <c:pt idx="31">
                  <c:v>0</c:v>
                </c:pt>
                <c:pt idx="32">
                  <c:v>8.6377500000000005</c:v>
                </c:pt>
                <c:pt idx="33">
                  <c:v>7.1504999999999992</c:v>
                </c:pt>
                <c:pt idx="34">
                  <c:v>6.4010000000000007</c:v>
                </c:pt>
                <c:pt idx="35">
                  <c:v>6.3579999999999997</c:v>
                </c:pt>
                <c:pt idx="36">
                  <c:v>6.4617499999999994</c:v>
                </c:pt>
                <c:pt idx="37">
                  <c:v>6.6687500000000002</c:v>
                </c:pt>
                <c:pt idx="38">
                  <c:v>5.4815625000000008</c:v>
                </c:pt>
                <c:pt idx="39">
                  <c:v>2.3294999999999999</c:v>
                </c:pt>
                <c:pt idx="40">
                  <c:v>0.96050000000000002</c:v>
                </c:pt>
                <c:pt idx="41">
                  <c:v>0.63500000000000001</c:v>
                </c:pt>
                <c:pt idx="42">
                  <c:v>0.37249999999999994</c:v>
                </c:pt>
                <c:pt idx="43">
                  <c:v>0.7884374999999999</c:v>
                </c:pt>
                <c:pt idx="44">
                  <c:v>0.69674999999999998</c:v>
                </c:pt>
                <c:pt idx="45">
                  <c:v>0.60250000000000004</c:v>
                </c:pt>
                <c:pt idx="46">
                  <c:v>0.185</c:v>
                </c:pt>
                <c:pt idx="47">
                  <c:v>6.25E-2</c:v>
                </c:pt>
                <c:pt idx="48">
                  <c:v>0.10425</c:v>
                </c:pt>
                <c:pt idx="49">
                  <c:v>0.28924999999999995</c:v>
                </c:pt>
                <c:pt idx="50">
                  <c:v>0.5625</c:v>
                </c:pt>
                <c:pt idx="51">
                  <c:v>1.0375000000000001</c:v>
                </c:pt>
                <c:pt idx="52">
                  <c:v>0.97718749999999999</c:v>
                </c:pt>
                <c:pt idx="53">
                  <c:v>0.89499999999999991</c:v>
                </c:pt>
                <c:pt idx="54">
                  <c:v>1.0175000000000001</c:v>
                </c:pt>
                <c:pt idx="55">
                  <c:v>0.78749999999999998</c:v>
                </c:pt>
                <c:pt idx="56">
                  <c:v>0.5625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538008"/>
        <c:axId val="468536832"/>
      </c:barChart>
      <c:catAx>
        <c:axId val="46853800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Date</a:t>
                </a:r>
              </a:p>
            </c:rich>
          </c:tx>
          <c:layout>
            <c:manualLayout>
              <c:xMode val="edge"/>
              <c:yMode val="edge"/>
              <c:x val="0.51645357440940753"/>
              <c:y val="0.92976315830343692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d\-mmm;@" sourceLinked="1"/>
        <c:majorTickMark val="out"/>
        <c:minorTickMark val="none"/>
        <c:tickLblPos val="nextTo"/>
        <c:crossAx val="468536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6853683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FTEs</a:t>
                </a:r>
              </a:p>
            </c:rich>
          </c:tx>
          <c:layout>
            <c:manualLayout>
              <c:xMode val="edge"/>
              <c:yMode val="edge"/>
              <c:x val="2.2287709326253794E-2"/>
              <c:y val="0.354247774304593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8538008"/>
        <c:crosses val="autoZero"/>
        <c:crossBetween val="between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472724559218584"/>
          <c:y val="0.16340278697776711"/>
          <c:w val="4.8485404330840066E-2"/>
          <c:h val="0.19106069899838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Productivity Factor</a:t>
            </a:r>
          </a:p>
        </c:rich>
      </c:tx>
      <c:layout>
        <c:manualLayout>
          <c:xMode val="edge"/>
          <c:yMode val="edge"/>
          <c:x val="0.49943659804828761"/>
          <c:y val="2.41569558334637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70189425836395E-2"/>
          <c:y val="0.10502105558719639"/>
          <c:w val="0.92334380691815776"/>
          <c:h val="0.858846454046615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Eng!$B$123</c:f>
              <c:strCache>
                <c:ptCount val="1"/>
                <c:pt idx="0">
                  <c:v>Planned PF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noFill/>
              <a:ln w="9525">
                <a:noFill/>
              </a:ln>
            </c:spPr>
          </c:marker>
          <c:xVal>
            <c:numRef>
              <c:f>Eng!$C$122:$BK$122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Eng!$C$123:$BK$123</c:f>
              <c:numCache>
                <c:formatCode>0.00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Eng!$B$124</c:f>
              <c:strCache>
                <c:ptCount val="1"/>
                <c:pt idx="0">
                  <c:v>Cumulative PF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Eng!$C$122:$BK$122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Eng!$C$124:$BK$124</c:f>
              <c:numCache>
                <c:formatCode>0.00</c:formatCode>
                <c:ptCount val="57"/>
                <c:pt idx="0">
                  <c:v>1</c:v>
                </c:pt>
                <c:pt idx="1">
                  <c:v>1.1207822085889572</c:v>
                </c:pt>
                <c:pt idx="2">
                  <c:v>1.0311557296767875</c:v>
                </c:pt>
                <c:pt idx="3">
                  <c:v>1.0327506621263716</c:v>
                </c:pt>
                <c:pt idx="4">
                  <c:v>1.0167108099784417</c:v>
                </c:pt>
                <c:pt idx="5">
                  <c:v>0.99992514369736663</c:v>
                </c:pt>
                <c:pt idx="6">
                  <c:v>0.98725279796930887</c:v>
                </c:pt>
                <c:pt idx="7">
                  <c:v>0.96518003025718613</c:v>
                </c:pt>
                <c:pt idx="8">
                  <c:v>0.96676607977003204</c:v>
                </c:pt>
                <c:pt idx="9">
                  <c:v>0.96671414697313052</c:v>
                </c:pt>
                <c:pt idx="10">
                  <c:v>0.95209239940387491</c:v>
                </c:pt>
                <c:pt idx="11">
                  <c:v>0.93207725553754728</c:v>
                </c:pt>
                <c:pt idx="12">
                  <c:v>0.9491610610483564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39576"/>
        <c:axId val="468538792"/>
      </c:scatterChart>
      <c:valAx>
        <c:axId val="468539576"/>
        <c:scaling>
          <c:orientation val="minMax"/>
          <c:max val="42545"/>
          <c:min val="42153"/>
        </c:scaling>
        <c:delete val="1"/>
        <c:axPos val="b"/>
        <c:minorGridlines>
          <c:spPr>
            <a:ln w="3175">
              <a:solidFill>
                <a:srgbClr val="808080"/>
              </a:solidFill>
              <a:prstDash val="solid"/>
            </a:ln>
          </c:spPr>
        </c:minorGridlines>
        <c:numFmt formatCode="[$-409]d\-mmm;@" sourceLinked="1"/>
        <c:majorTickMark val="out"/>
        <c:minorTickMark val="none"/>
        <c:tickLblPos val="nextTo"/>
        <c:crossAx val="468538792"/>
        <c:crosses val="autoZero"/>
        <c:crossBetween val="midCat"/>
        <c:majorUnit val="7"/>
        <c:minorUnit val="7"/>
      </c:valAx>
      <c:valAx>
        <c:axId val="468538792"/>
        <c:scaling>
          <c:orientation val="minMax"/>
          <c:max val="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PF</a:t>
                </a:r>
              </a:p>
            </c:rich>
          </c:tx>
          <c:layout>
            <c:manualLayout>
              <c:xMode val="edge"/>
              <c:yMode val="edge"/>
              <c:x val="2.4475582970945046E-2"/>
              <c:y val="0.4296219200973580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8539576"/>
        <c:crossesAt val="41215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87555766228998111"/>
          <c:y val="0.23110004209523621"/>
          <c:w val="4.8683628208707974E-2"/>
          <c:h val="0.166966838525812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Earned Value</a:t>
            </a:r>
          </a:p>
        </c:rich>
      </c:tx>
      <c:layout>
        <c:manualLayout>
          <c:xMode val="edge"/>
          <c:yMode val="edge"/>
          <c:x val="0.49937238747013579"/>
          <c:y val="1.0797014218886259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577240093860894E-2"/>
          <c:y val="7.3497228183175792E-2"/>
          <c:w val="0.92435358439663773"/>
          <c:h val="0.848673669218444"/>
        </c:manualLayout>
      </c:layout>
      <c:scatterChart>
        <c:scatterStyle val="lineMarker"/>
        <c:varyColors val="0"/>
        <c:ser>
          <c:idx val="7"/>
          <c:order val="3"/>
          <c:tx>
            <c:strRef>
              <c:f>Process!$B$49</c:f>
              <c:strCache>
                <c:ptCount val="1"/>
                <c:pt idx="0">
                  <c:v>Forecast Hours</c:v>
                </c:pt>
              </c:strCache>
            </c:strRef>
          </c:tx>
          <c:spPr>
            <a:ln w="38100"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2"/>
            <c:bubble3D val="0"/>
          </c:dPt>
          <c:xVal>
            <c:numRef>
              <c:f>Process!$C$45:$BK$45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Process!$C$49:$BK$49</c:f>
              <c:numCache>
                <c:formatCode>0</c:formatCode>
                <c:ptCount val="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545.5</c:v>
                </c:pt>
                <c:pt idx="13">
                  <c:v>561.11</c:v>
                </c:pt>
                <c:pt idx="14">
                  <c:v>576.72</c:v>
                </c:pt>
                <c:pt idx="15">
                  <c:v>580.81000000000006</c:v>
                </c:pt>
                <c:pt idx="16">
                  <c:v>585.92000000000007</c:v>
                </c:pt>
                <c:pt idx="17">
                  <c:v>591.03000000000009</c:v>
                </c:pt>
                <c:pt idx="18">
                  <c:v>616.0100000000001</c:v>
                </c:pt>
                <c:pt idx="19">
                  <c:v>658.24000000000012</c:v>
                </c:pt>
                <c:pt idx="20">
                  <c:v>688.83000000000015</c:v>
                </c:pt>
                <c:pt idx="21">
                  <c:v>727.06000000000017</c:v>
                </c:pt>
                <c:pt idx="22">
                  <c:v>769.29000000000019</c:v>
                </c:pt>
                <c:pt idx="23">
                  <c:v>807.52000000000021</c:v>
                </c:pt>
                <c:pt idx="24">
                  <c:v>846.55000000000018</c:v>
                </c:pt>
                <c:pt idx="25">
                  <c:v>865.99000000000024</c:v>
                </c:pt>
                <c:pt idx="26">
                  <c:v>885.43000000000029</c:v>
                </c:pt>
                <c:pt idx="27">
                  <c:v>927.97000000000025</c:v>
                </c:pt>
                <c:pt idx="28">
                  <c:v>966.58000000000027</c:v>
                </c:pt>
                <c:pt idx="29">
                  <c:v>972.27000000000032</c:v>
                </c:pt>
                <c:pt idx="30">
                  <c:v>972.27000000000032</c:v>
                </c:pt>
                <c:pt idx="31">
                  <c:v>972.27000000000032</c:v>
                </c:pt>
                <c:pt idx="32">
                  <c:v>972.27000000000032</c:v>
                </c:pt>
                <c:pt idx="33">
                  <c:v>972.40000000000032</c:v>
                </c:pt>
                <c:pt idx="34">
                  <c:v>973.07000000000028</c:v>
                </c:pt>
                <c:pt idx="35">
                  <c:v>973.74000000000024</c:v>
                </c:pt>
                <c:pt idx="36">
                  <c:v>974.4100000000002</c:v>
                </c:pt>
                <c:pt idx="37">
                  <c:v>975.08000000000015</c:v>
                </c:pt>
                <c:pt idx="38">
                  <c:v>975.61000000000013</c:v>
                </c:pt>
                <c:pt idx="39">
                  <c:v>976.28000000000009</c:v>
                </c:pt>
                <c:pt idx="40">
                  <c:v>976.28000000000009</c:v>
                </c:pt>
                <c:pt idx="41">
                  <c:v>976.28000000000009</c:v>
                </c:pt>
                <c:pt idx="42">
                  <c:v>976.28000000000009</c:v>
                </c:pt>
                <c:pt idx="43">
                  <c:v>976.28000000000009</c:v>
                </c:pt>
                <c:pt idx="44">
                  <c:v>976.28000000000009</c:v>
                </c:pt>
                <c:pt idx="45">
                  <c:v>976.28000000000009</c:v>
                </c:pt>
                <c:pt idx="46">
                  <c:v>976.28000000000009</c:v>
                </c:pt>
                <c:pt idx="47">
                  <c:v>976.28000000000009</c:v>
                </c:pt>
                <c:pt idx="48">
                  <c:v>976.28000000000009</c:v>
                </c:pt>
                <c:pt idx="49">
                  <c:v>976.28000000000009</c:v>
                </c:pt>
                <c:pt idx="50">
                  <c:v>976.28000000000009</c:v>
                </c:pt>
                <c:pt idx="51">
                  <c:v>976.28000000000009</c:v>
                </c:pt>
                <c:pt idx="52">
                  <c:v>976.28000000000009</c:v>
                </c:pt>
                <c:pt idx="53">
                  <c:v>976.28000000000009</c:v>
                </c:pt>
                <c:pt idx="54">
                  <c:v>976.28000000000009</c:v>
                </c:pt>
                <c:pt idx="55">
                  <c:v>976.28000000000009</c:v>
                </c:pt>
                <c:pt idx="56">
                  <c:v>976.28000000000009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36440"/>
        <c:axId val="468533304"/>
      </c:scatterChart>
      <c:scatterChart>
        <c:scatterStyle val="smoothMarker"/>
        <c:varyColors val="0"/>
        <c:ser>
          <c:idx val="1"/>
          <c:order val="0"/>
          <c:tx>
            <c:strRef>
              <c:f>Process!$B$46</c:f>
              <c:strCache>
                <c:ptCount val="1"/>
                <c:pt idx="0">
                  <c:v>Control Hours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noFill/>
              <a:ln w="9525">
                <a:noFill/>
              </a:ln>
            </c:spPr>
          </c:marker>
          <c:xVal>
            <c:numRef>
              <c:f>Process!$C$45:$BK$45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Process!$C$46:$BK$46</c:f>
              <c:numCache>
                <c:formatCode>0</c:formatCode>
                <c:ptCount val="57"/>
                <c:pt idx="0">
                  <c:v>138.5</c:v>
                </c:pt>
                <c:pt idx="1">
                  <c:v>249.88</c:v>
                </c:pt>
                <c:pt idx="2">
                  <c:v>357.84000000000003</c:v>
                </c:pt>
                <c:pt idx="3">
                  <c:v>463.5</c:v>
                </c:pt>
                <c:pt idx="4">
                  <c:v>481.5</c:v>
                </c:pt>
                <c:pt idx="5">
                  <c:v>495.9</c:v>
                </c:pt>
                <c:pt idx="6">
                  <c:v>504.5</c:v>
                </c:pt>
                <c:pt idx="7">
                  <c:v>514.5</c:v>
                </c:pt>
                <c:pt idx="8">
                  <c:v>524.5</c:v>
                </c:pt>
                <c:pt idx="9">
                  <c:v>534.5</c:v>
                </c:pt>
                <c:pt idx="10">
                  <c:v>542.5</c:v>
                </c:pt>
                <c:pt idx="11">
                  <c:v>558</c:v>
                </c:pt>
                <c:pt idx="12">
                  <c:v>573.5</c:v>
                </c:pt>
                <c:pt idx="13">
                  <c:v>578.5</c:v>
                </c:pt>
                <c:pt idx="14">
                  <c:v>583.5</c:v>
                </c:pt>
                <c:pt idx="15">
                  <c:v>587.5</c:v>
                </c:pt>
                <c:pt idx="16">
                  <c:v>596.5</c:v>
                </c:pt>
                <c:pt idx="17">
                  <c:v>601.5</c:v>
                </c:pt>
                <c:pt idx="18">
                  <c:v>626.38</c:v>
                </c:pt>
                <c:pt idx="19">
                  <c:v>664.5</c:v>
                </c:pt>
                <c:pt idx="20">
                  <c:v>695</c:v>
                </c:pt>
                <c:pt idx="21">
                  <c:v>733.11999999999989</c:v>
                </c:pt>
                <c:pt idx="22">
                  <c:v>776.46</c:v>
                </c:pt>
                <c:pt idx="23">
                  <c:v>816.57999999999993</c:v>
                </c:pt>
                <c:pt idx="24">
                  <c:v>857.9</c:v>
                </c:pt>
                <c:pt idx="25">
                  <c:v>879.9</c:v>
                </c:pt>
                <c:pt idx="26">
                  <c:v>899.5</c:v>
                </c:pt>
                <c:pt idx="27">
                  <c:v>939</c:v>
                </c:pt>
                <c:pt idx="28">
                  <c:v>973.5</c:v>
                </c:pt>
                <c:pt idx="29">
                  <c:v>977.5</c:v>
                </c:pt>
                <c:pt idx="30">
                  <c:v>977.5</c:v>
                </c:pt>
                <c:pt idx="31">
                  <c:v>977.5</c:v>
                </c:pt>
                <c:pt idx="32">
                  <c:v>977.5</c:v>
                </c:pt>
                <c:pt idx="33">
                  <c:v>977.63</c:v>
                </c:pt>
                <c:pt idx="34">
                  <c:v>978.3</c:v>
                </c:pt>
                <c:pt idx="35">
                  <c:v>978.97</c:v>
                </c:pt>
                <c:pt idx="36">
                  <c:v>979.63</c:v>
                </c:pt>
                <c:pt idx="37">
                  <c:v>980.3</c:v>
                </c:pt>
                <c:pt idx="38">
                  <c:v>980.83</c:v>
                </c:pt>
                <c:pt idx="39">
                  <c:v>981.5</c:v>
                </c:pt>
                <c:pt idx="40">
                  <c:v>981.5</c:v>
                </c:pt>
                <c:pt idx="41">
                  <c:v>981.5</c:v>
                </c:pt>
                <c:pt idx="42">
                  <c:v>981.5</c:v>
                </c:pt>
                <c:pt idx="43">
                  <c:v>981.5</c:v>
                </c:pt>
                <c:pt idx="44">
                  <c:v>981.5</c:v>
                </c:pt>
                <c:pt idx="45">
                  <c:v>981.5</c:v>
                </c:pt>
                <c:pt idx="46">
                  <c:v>981.5</c:v>
                </c:pt>
                <c:pt idx="47">
                  <c:v>981.5</c:v>
                </c:pt>
                <c:pt idx="48">
                  <c:v>981.5</c:v>
                </c:pt>
                <c:pt idx="49">
                  <c:v>981.5</c:v>
                </c:pt>
                <c:pt idx="50">
                  <c:v>981.5</c:v>
                </c:pt>
                <c:pt idx="51">
                  <c:v>981.5</c:v>
                </c:pt>
                <c:pt idx="52">
                  <c:v>981.5</c:v>
                </c:pt>
                <c:pt idx="53">
                  <c:v>981.5</c:v>
                </c:pt>
                <c:pt idx="54">
                  <c:v>981.5</c:v>
                </c:pt>
                <c:pt idx="55">
                  <c:v>981.5</c:v>
                </c:pt>
                <c:pt idx="56">
                  <c:v>981.5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Process!$B$48</c:f>
              <c:strCache>
                <c:ptCount val="1"/>
                <c:pt idx="0">
                  <c:v>Actual Hours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Process!$C$45:$BK$45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Process!$C$48:$BK$48</c:f>
              <c:numCache>
                <c:formatCode>0</c:formatCode>
                <c:ptCount val="57"/>
                <c:pt idx="0">
                  <c:v>138.5</c:v>
                </c:pt>
                <c:pt idx="1">
                  <c:v>214.5</c:v>
                </c:pt>
                <c:pt idx="2">
                  <c:v>303.5</c:v>
                </c:pt>
                <c:pt idx="3">
                  <c:v>367</c:v>
                </c:pt>
                <c:pt idx="4">
                  <c:v>394</c:v>
                </c:pt>
                <c:pt idx="5">
                  <c:v>401.25</c:v>
                </c:pt>
                <c:pt idx="6">
                  <c:v>435.75</c:v>
                </c:pt>
                <c:pt idx="7">
                  <c:v>462.25</c:v>
                </c:pt>
                <c:pt idx="8">
                  <c:v>482.5</c:v>
                </c:pt>
                <c:pt idx="9">
                  <c:v>485.5</c:v>
                </c:pt>
                <c:pt idx="10">
                  <c:v>497</c:v>
                </c:pt>
                <c:pt idx="11">
                  <c:v>512</c:v>
                </c:pt>
                <c:pt idx="12">
                  <c:v>545.5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Process!$B$47</c:f>
              <c:strCache>
                <c:ptCount val="1"/>
                <c:pt idx="0">
                  <c:v>Earned Hours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Process!$C$45:$BK$45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Process!$C$47:$BK$47</c:f>
              <c:numCache>
                <c:formatCode>0</c:formatCode>
                <c:ptCount val="57"/>
                <c:pt idx="0">
                  <c:v>138.5</c:v>
                </c:pt>
                <c:pt idx="1">
                  <c:v>245.32</c:v>
                </c:pt>
                <c:pt idx="2">
                  <c:v>336.96000000000004</c:v>
                </c:pt>
                <c:pt idx="3">
                  <c:v>418.5</c:v>
                </c:pt>
                <c:pt idx="4">
                  <c:v>457.43</c:v>
                </c:pt>
                <c:pt idx="5">
                  <c:v>480.05</c:v>
                </c:pt>
                <c:pt idx="6">
                  <c:v>501.49</c:v>
                </c:pt>
                <c:pt idx="7">
                  <c:v>513.19000000000005</c:v>
                </c:pt>
                <c:pt idx="8">
                  <c:v>522.79999999999995</c:v>
                </c:pt>
                <c:pt idx="9">
                  <c:v>532.41000000000008</c:v>
                </c:pt>
                <c:pt idx="10">
                  <c:v>540.1</c:v>
                </c:pt>
                <c:pt idx="11">
                  <c:v>545.9</c:v>
                </c:pt>
                <c:pt idx="12">
                  <c:v>550.75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36440"/>
        <c:axId val="468533304"/>
      </c:scatterChart>
      <c:valAx>
        <c:axId val="468536440"/>
        <c:scaling>
          <c:orientation val="minMax"/>
          <c:max val="42545"/>
          <c:min val="42153"/>
        </c:scaling>
        <c:delete val="1"/>
        <c:axPos val="b"/>
        <c:minorGridlines>
          <c:spPr>
            <a:ln w="3175"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Date</a:t>
                </a:r>
              </a:p>
            </c:rich>
          </c:tx>
          <c:layout>
            <c:manualLayout>
              <c:xMode val="edge"/>
              <c:yMode val="edge"/>
              <c:x val="0.51389494442782913"/>
              <c:y val="0.9358460806166311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d\-mmm;@" sourceLinked="1"/>
        <c:majorTickMark val="out"/>
        <c:minorTickMark val="none"/>
        <c:tickLblPos val="nextTo"/>
        <c:crossAx val="468533304"/>
        <c:crossesAt val="0"/>
        <c:crossBetween val="midCat"/>
        <c:majorUnit val="7"/>
        <c:minorUnit val="7"/>
      </c:valAx>
      <c:valAx>
        <c:axId val="4685333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Hours</a:t>
                </a:r>
              </a:p>
            </c:rich>
          </c:tx>
          <c:layout>
            <c:manualLayout>
              <c:xMode val="edge"/>
              <c:yMode val="edge"/>
              <c:x val="2.1473411082613796E-2"/>
              <c:y val="0.405318017600741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8536440"/>
        <c:crossesAt val="41215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04542041890154"/>
          <c:y val="0.28117897015941307"/>
          <c:w val="4.8845664745625419E-2"/>
          <c:h val="0.142215177316637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Staffing Plan</a:t>
            </a:r>
          </a:p>
        </c:rich>
      </c:tx>
      <c:layout>
        <c:manualLayout>
          <c:xMode val="edge"/>
          <c:yMode val="edge"/>
          <c:x val="0.50393701451277184"/>
          <c:y val="1.902070270796462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267940402794296E-2"/>
          <c:y val="0.10606591098777116"/>
          <c:w val="0.9388391248921113"/>
          <c:h val="0.81109389387408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Process!$B$91</c:f>
              <c:strCache>
                <c:ptCount val="1"/>
                <c:pt idx="0">
                  <c:v>Control FTEs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Process!$C$90:$BK$90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cat>
          <c:val>
            <c:numRef>
              <c:f>Process!$C$91:$BK$91</c:f>
              <c:numCache>
                <c:formatCode>0.0</c:formatCode>
                <c:ptCount val="57"/>
                <c:pt idx="0">
                  <c:v>0</c:v>
                </c:pt>
                <c:pt idx="1">
                  <c:v>2.7845</c:v>
                </c:pt>
                <c:pt idx="2">
                  <c:v>2.6990000000000007</c:v>
                </c:pt>
                <c:pt idx="3">
                  <c:v>2.6414999999999993</c:v>
                </c:pt>
                <c:pt idx="4">
                  <c:v>0.45</c:v>
                </c:pt>
                <c:pt idx="5">
                  <c:v>0.44999999999999929</c:v>
                </c:pt>
                <c:pt idx="6">
                  <c:v>0.21500000000000058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0.38750000000000001</c:v>
                </c:pt>
                <c:pt idx="12">
                  <c:v>0.38750000000000001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0.22500000000000001</c:v>
                </c:pt>
                <c:pt idx="17">
                  <c:v>0.125</c:v>
                </c:pt>
                <c:pt idx="18">
                  <c:v>0.62199999999999989</c:v>
                </c:pt>
                <c:pt idx="19">
                  <c:v>0.95300000000000007</c:v>
                </c:pt>
                <c:pt idx="20">
                  <c:v>0.953125</c:v>
                </c:pt>
                <c:pt idx="21">
                  <c:v>0.95299999999999729</c:v>
                </c:pt>
                <c:pt idx="22">
                  <c:v>1.0835000000000037</c:v>
                </c:pt>
                <c:pt idx="23">
                  <c:v>1.0029999999999972</c:v>
                </c:pt>
                <c:pt idx="24">
                  <c:v>1.0330000000000013</c:v>
                </c:pt>
                <c:pt idx="25">
                  <c:v>0.55000000000000004</c:v>
                </c:pt>
                <c:pt idx="26">
                  <c:v>0.49000000000000055</c:v>
                </c:pt>
                <c:pt idx="27">
                  <c:v>0.98750000000000004</c:v>
                </c:pt>
                <c:pt idx="28">
                  <c:v>0.86250000000000004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3.2499999999998862E-3</c:v>
                </c:pt>
                <c:pt idx="34">
                  <c:v>1.6749999999998978E-2</c:v>
                </c:pt>
                <c:pt idx="35">
                  <c:v>1.6750000000001819E-2</c:v>
                </c:pt>
                <c:pt idx="36">
                  <c:v>1.6499999999999203E-2</c:v>
                </c:pt>
                <c:pt idx="37">
                  <c:v>1.6749999999998978E-2</c:v>
                </c:pt>
                <c:pt idx="38">
                  <c:v>1.65625000000027E-2</c:v>
                </c:pt>
                <c:pt idx="39">
                  <c:v>1.6749999999998978E-2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Process!$B$92</c:f>
              <c:strCache>
                <c:ptCount val="1"/>
                <c:pt idx="0">
                  <c:v>Actual FTEs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Process!$C$90:$BK$90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cat>
          <c:val>
            <c:numRef>
              <c:f>Process!$C$92:$BK$92</c:f>
              <c:numCache>
                <c:formatCode>0.0</c:formatCode>
                <c:ptCount val="57"/>
                <c:pt idx="0">
                  <c:v>0.375</c:v>
                </c:pt>
                <c:pt idx="1">
                  <c:v>1.9</c:v>
                </c:pt>
                <c:pt idx="2">
                  <c:v>2.2250000000000001</c:v>
                </c:pt>
                <c:pt idx="3">
                  <c:v>1.5874999999999999</c:v>
                </c:pt>
                <c:pt idx="4">
                  <c:v>0.67500000000000004</c:v>
                </c:pt>
                <c:pt idx="5">
                  <c:v>0.2265625</c:v>
                </c:pt>
                <c:pt idx="6">
                  <c:v>0.86250000000000004</c:v>
                </c:pt>
                <c:pt idx="7">
                  <c:v>0.66249999999999998</c:v>
                </c:pt>
                <c:pt idx="8">
                  <c:v>0.50624999999999998</c:v>
                </c:pt>
                <c:pt idx="9">
                  <c:v>7.4999999999999997E-2</c:v>
                </c:pt>
                <c:pt idx="10">
                  <c:v>0.359375</c:v>
                </c:pt>
                <c:pt idx="11">
                  <c:v>0.375</c:v>
                </c:pt>
                <c:pt idx="12">
                  <c:v>0.83750000000000002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"/>
          <c:order val="2"/>
          <c:tx>
            <c:strRef>
              <c:f>Process!$B$93</c:f>
              <c:strCache>
                <c:ptCount val="1"/>
                <c:pt idx="0">
                  <c:v>Forecast FTEs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rgbClr val="000000"/>
              </a:solidFill>
            </a:ln>
          </c:spPr>
          <c:invertIfNegative val="0"/>
          <c:cat>
            <c:numRef>
              <c:f>Process!$C$90:$BK$90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cat>
          <c:val>
            <c:numRef>
              <c:f>Process!$C$93:$BK$93</c:f>
              <c:numCache>
                <c:formatCode>0.0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0.39024999999999999</c:v>
                </c:pt>
                <c:pt idx="14">
                  <c:v>0.39024999999999999</c:v>
                </c:pt>
                <c:pt idx="15">
                  <c:v>0.1278125</c:v>
                </c:pt>
                <c:pt idx="16">
                  <c:v>0.12775</c:v>
                </c:pt>
                <c:pt idx="17">
                  <c:v>0.12775</c:v>
                </c:pt>
                <c:pt idx="18">
                  <c:v>0.62449999999999994</c:v>
                </c:pt>
                <c:pt idx="19">
                  <c:v>1.0557500000000002</c:v>
                </c:pt>
                <c:pt idx="20">
                  <c:v>0.9559375</c:v>
                </c:pt>
                <c:pt idx="21">
                  <c:v>0.9557500000000001</c:v>
                </c:pt>
                <c:pt idx="22">
                  <c:v>1.0557500000000002</c:v>
                </c:pt>
                <c:pt idx="23">
                  <c:v>0.9557500000000001</c:v>
                </c:pt>
                <c:pt idx="24">
                  <c:v>0.97575000000000001</c:v>
                </c:pt>
                <c:pt idx="25">
                  <c:v>0.48600000000000004</c:v>
                </c:pt>
                <c:pt idx="26">
                  <c:v>0.48600000000000004</c:v>
                </c:pt>
                <c:pt idx="27">
                  <c:v>1.0634999999999999</c:v>
                </c:pt>
                <c:pt idx="28">
                  <c:v>0.96524999999999994</c:v>
                </c:pt>
                <c:pt idx="29">
                  <c:v>0.14225000000000002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3.2500000000000003E-3</c:v>
                </c:pt>
                <c:pt idx="34">
                  <c:v>1.6750000000000001E-2</c:v>
                </c:pt>
                <c:pt idx="35">
                  <c:v>1.6750000000000001E-2</c:v>
                </c:pt>
                <c:pt idx="36">
                  <c:v>1.6750000000000001E-2</c:v>
                </c:pt>
                <c:pt idx="37">
                  <c:v>1.6750000000000001E-2</c:v>
                </c:pt>
                <c:pt idx="38">
                  <c:v>1.6562500000000001E-2</c:v>
                </c:pt>
                <c:pt idx="39">
                  <c:v>1.6750000000000001E-2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537224"/>
        <c:axId val="468537616"/>
      </c:barChart>
      <c:catAx>
        <c:axId val="46853722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Date</a:t>
                </a:r>
              </a:p>
            </c:rich>
          </c:tx>
          <c:layout>
            <c:manualLayout>
              <c:xMode val="edge"/>
              <c:yMode val="edge"/>
              <c:x val="0.51645357440940753"/>
              <c:y val="0.92976315830343692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d\-mmm;@" sourceLinked="1"/>
        <c:majorTickMark val="out"/>
        <c:minorTickMark val="none"/>
        <c:tickLblPos val="nextTo"/>
        <c:crossAx val="468537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685376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/>
                  <a:t>FTEs</a:t>
                </a:r>
              </a:p>
            </c:rich>
          </c:tx>
          <c:layout>
            <c:manualLayout>
              <c:xMode val="edge"/>
              <c:yMode val="edge"/>
              <c:x val="2.2287709326253794E-2"/>
              <c:y val="0.354247774304593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8537224"/>
        <c:crosses val="autoZero"/>
        <c:crossBetween val="between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472724559218584"/>
          <c:y val="0.14719378840543529"/>
          <c:w val="4.8485404330840066E-2"/>
          <c:h val="0.19106069899838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Productivity Factor</a:t>
            </a:r>
          </a:p>
        </c:rich>
      </c:tx>
      <c:layout>
        <c:manualLayout>
          <c:xMode val="edge"/>
          <c:yMode val="edge"/>
          <c:x val="0.49943659804828761"/>
          <c:y val="2.41569558334637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73739886479143E-2"/>
          <c:y val="0.10502105558719639"/>
          <c:w val="0.9228765974792027"/>
          <c:h val="0.858846454046615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Process!$B$123</c:f>
              <c:strCache>
                <c:ptCount val="1"/>
                <c:pt idx="0">
                  <c:v>Planned PF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noFill/>
              <a:ln w="9525">
                <a:noFill/>
              </a:ln>
            </c:spPr>
          </c:marker>
          <c:xVal>
            <c:numRef>
              <c:f>Process!$C$122:$BK$122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Process!$C$123:$BK$123</c:f>
              <c:numCache>
                <c:formatCode>0.00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Process!$B$124</c:f>
              <c:strCache>
                <c:ptCount val="1"/>
                <c:pt idx="0">
                  <c:v>Cumulative PF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Process!$C$122:$BK$122</c:f>
              <c:numCache>
                <c:formatCode>[$-409]d\-mmm;@</c:formatCode>
                <c:ptCount val="57"/>
                <c:pt idx="0">
                  <c:v>42153</c:v>
                </c:pt>
                <c:pt idx="1">
                  <c:v>42160</c:v>
                </c:pt>
                <c:pt idx="2">
                  <c:v>42167</c:v>
                </c:pt>
                <c:pt idx="3">
                  <c:v>42174</c:v>
                </c:pt>
                <c:pt idx="4">
                  <c:v>42181</c:v>
                </c:pt>
                <c:pt idx="5">
                  <c:v>42188</c:v>
                </c:pt>
                <c:pt idx="6">
                  <c:v>42195</c:v>
                </c:pt>
                <c:pt idx="7">
                  <c:v>42202</c:v>
                </c:pt>
                <c:pt idx="8">
                  <c:v>42209</c:v>
                </c:pt>
                <c:pt idx="9">
                  <c:v>42216</c:v>
                </c:pt>
                <c:pt idx="10">
                  <c:v>42223</c:v>
                </c:pt>
                <c:pt idx="11">
                  <c:v>42230</c:v>
                </c:pt>
                <c:pt idx="12">
                  <c:v>42237</c:v>
                </c:pt>
                <c:pt idx="13">
                  <c:v>42244</c:v>
                </c:pt>
                <c:pt idx="14">
                  <c:v>42251</c:v>
                </c:pt>
                <c:pt idx="15">
                  <c:v>42258</c:v>
                </c:pt>
                <c:pt idx="16">
                  <c:v>42265</c:v>
                </c:pt>
                <c:pt idx="17">
                  <c:v>42272</c:v>
                </c:pt>
                <c:pt idx="18">
                  <c:v>42279</c:v>
                </c:pt>
                <c:pt idx="19">
                  <c:v>42286</c:v>
                </c:pt>
                <c:pt idx="20">
                  <c:v>42293</c:v>
                </c:pt>
                <c:pt idx="21">
                  <c:v>42300</c:v>
                </c:pt>
                <c:pt idx="22">
                  <c:v>42307</c:v>
                </c:pt>
                <c:pt idx="23">
                  <c:v>42314</c:v>
                </c:pt>
                <c:pt idx="24">
                  <c:v>42321</c:v>
                </c:pt>
                <c:pt idx="25">
                  <c:v>42328</c:v>
                </c:pt>
                <c:pt idx="26">
                  <c:v>42335</c:v>
                </c:pt>
                <c:pt idx="27">
                  <c:v>42342</c:v>
                </c:pt>
                <c:pt idx="28">
                  <c:v>42349</c:v>
                </c:pt>
                <c:pt idx="29">
                  <c:v>42356</c:v>
                </c:pt>
                <c:pt idx="30">
                  <c:v>42363</c:v>
                </c:pt>
                <c:pt idx="31">
                  <c:v>42370</c:v>
                </c:pt>
                <c:pt idx="32">
                  <c:v>42377</c:v>
                </c:pt>
                <c:pt idx="33">
                  <c:v>42384</c:v>
                </c:pt>
                <c:pt idx="34">
                  <c:v>42391</c:v>
                </c:pt>
                <c:pt idx="35">
                  <c:v>42398</c:v>
                </c:pt>
                <c:pt idx="36">
                  <c:v>42405</c:v>
                </c:pt>
                <c:pt idx="37">
                  <c:v>42412</c:v>
                </c:pt>
                <c:pt idx="38">
                  <c:v>42419</c:v>
                </c:pt>
                <c:pt idx="39">
                  <c:v>42426</c:v>
                </c:pt>
                <c:pt idx="40">
                  <c:v>42433</c:v>
                </c:pt>
                <c:pt idx="41">
                  <c:v>42440</c:v>
                </c:pt>
                <c:pt idx="42">
                  <c:v>42447</c:v>
                </c:pt>
                <c:pt idx="43">
                  <c:v>42454</c:v>
                </c:pt>
                <c:pt idx="44">
                  <c:v>42461</c:v>
                </c:pt>
                <c:pt idx="45">
                  <c:v>42468</c:v>
                </c:pt>
                <c:pt idx="46">
                  <c:v>42475</c:v>
                </c:pt>
                <c:pt idx="47">
                  <c:v>42482</c:v>
                </c:pt>
                <c:pt idx="48">
                  <c:v>42489</c:v>
                </c:pt>
                <c:pt idx="49">
                  <c:v>42496</c:v>
                </c:pt>
                <c:pt idx="50">
                  <c:v>42503</c:v>
                </c:pt>
                <c:pt idx="51">
                  <c:v>42510</c:v>
                </c:pt>
                <c:pt idx="52">
                  <c:v>42517</c:v>
                </c:pt>
                <c:pt idx="53">
                  <c:v>42524</c:v>
                </c:pt>
                <c:pt idx="54">
                  <c:v>42531</c:v>
                </c:pt>
                <c:pt idx="55">
                  <c:v>42538</c:v>
                </c:pt>
                <c:pt idx="56">
                  <c:v>42545</c:v>
                </c:pt>
              </c:numCache>
            </c:numRef>
          </c:xVal>
          <c:yVal>
            <c:numRef>
              <c:f>Process!$C$124:$BK$124</c:f>
              <c:numCache>
                <c:formatCode>0.00</c:formatCode>
                <c:ptCount val="57"/>
                <c:pt idx="0">
                  <c:v>1</c:v>
                </c:pt>
                <c:pt idx="1">
                  <c:v>1.1436829836829836</c:v>
                </c:pt>
                <c:pt idx="2">
                  <c:v>1.1102471169686987</c:v>
                </c:pt>
                <c:pt idx="3">
                  <c:v>1.1403269754768393</c:v>
                </c:pt>
                <c:pt idx="4">
                  <c:v>1.1609898477157361</c:v>
                </c:pt>
                <c:pt idx="5">
                  <c:v>1.196386292834891</c:v>
                </c:pt>
                <c:pt idx="6">
                  <c:v>1.1508663224325875</c:v>
                </c:pt>
                <c:pt idx="7">
                  <c:v>1.1102001081665767</c:v>
                </c:pt>
                <c:pt idx="8">
                  <c:v>1.083523316062176</c:v>
                </c:pt>
                <c:pt idx="9">
                  <c:v>1.0966220391349126</c:v>
                </c:pt>
                <c:pt idx="10">
                  <c:v>1.0867203219315895</c:v>
                </c:pt>
                <c:pt idx="11">
                  <c:v>1.0662109375</c:v>
                </c:pt>
                <c:pt idx="12">
                  <c:v>1.0096241979835014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97600"/>
        <c:axId val="469292896"/>
      </c:scatterChart>
      <c:valAx>
        <c:axId val="469297600"/>
        <c:scaling>
          <c:orientation val="minMax"/>
          <c:max val="42545"/>
          <c:min val="42153"/>
        </c:scaling>
        <c:delete val="1"/>
        <c:axPos val="b"/>
        <c:minorGridlines>
          <c:spPr>
            <a:ln w="3175">
              <a:solidFill>
                <a:srgbClr val="808080"/>
              </a:solidFill>
              <a:prstDash val="solid"/>
            </a:ln>
          </c:spPr>
        </c:minorGridlines>
        <c:numFmt formatCode="[$-409]d\-mmm;@" sourceLinked="1"/>
        <c:majorTickMark val="out"/>
        <c:minorTickMark val="none"/>
        <c:tickLblPos val="nextTo"/>
        <c:crossAx val="469292896"/>
        <c:crosses val="autoZero"/>
        <c:crossBetween val="midCat"/>
        <c:majorUnit val="7"/>
        <c:minorUnit val="7"/>
      </c:valAx>
      <c:valAx>
        <c:axId val="469292896"/>
        <c:scaling>
          <c:orientation val="minMax"/>
          <c:max val="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PF</a:t>
                </a:r>
              </a:p>
            </c:rich>
          </c:tx>
          <c:layout>
            <c:manualLayout>
              <c:xMode val="edge"/>
              <c:yMode val="edge"/>
              <c:x val="2.4475582970945046E-2"/>
              <c:y val="0.4296219200973580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297600"/>
        <c:crossesAt val="41215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87555766228998111"/>
          <c:y val="0.23433819693640431"/>
          <c:w val="4.8683628208707974E-2"/>
          <c:h val="0.166966838525812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161924</xdr:rowOff>
    </xdr:from>
    <xdr:to>
      <xdr:col>63</xdr:col>
      <xdr:colOff>266700</xdr:colOff>
      <xdr:row>43</xdr:row>
      <xdr:rowOff>0</xdr:rowOff>
    </xdr:to>
    <xdr:graphicFrame macro="">
      <xdr:nvGraphicFramePr>
        <xdr:cNvPr id="172882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63</xdr:col>
      <xdr:colOff>276225</xdr:colOff>
      <xdr:row>87</xdr:row>
      <xdr:rowOff>152400</xdr:rowOff>
    </xdr:to>
    <xdr:graphicFrame macro="">
      <xdr:nvGraphicFramePr>
        <xdr:cNvPr id="172882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95</xdr:row>
      <xdr:rowOff>0</xdr:rowOff>
    </xdr:from>
    <xdr:to>
      <xdr:col>63</xdr:col>
      <xdr:colOff>257175</xdr:colOff>
      <xdr:row>120</xdr:row>
      <xdr:rowOff>0</xdr:rowOff>
    </xdr:to>
    <xdr:graphicFrame macro="">
      <xdr:nvGraphicFramePr>
        <xdr:cNvPr id="172882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161924</xdr:rowOff>
    </xdr:from>
    <xdr:to>
      <xdr:col>63</xdr:col>
      <xdr:colOff>266700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63</xdr:col>
      <xdr:colOff>276225</xdr:colOff>
      <xdr:row>87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95</xdr:row>
      <xdr:rowOff>0</xdr:rowOff>
    </xdr:from>
    <xdr:to>
      <xdr:col>63</xdr:col>
      <xdr:colOff>257175</xdr:colOff>
      <xdr:row>120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161924</xdr:rowOff>
    </xdr:from>
    <xdr:to>
      <xdr:col>63</xdr:col>
      <xdr:colOff>266700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63</xdr:col>
      <xdr:colOff>276225</xdr:colOff>
      <xdr:row>87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95</xdr:row>
      <xdr:rowOff>0</xdr:rowOff>
    </xdr:from>
    <xdr:to>
      <xdr:col>63</xdr:col>
      <xdr:colOff>257175</xdr:colOff>
      <xdr:row>120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161924</xdr:rowOff>
    </xdr:from>
    <xdr:to>
      <xdr:col>63</xdr:col>
      <xdr:colOff>266700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63</xdr:col>
      <xdr:colOff>276225</xdr:colOff>
      <xdr:row>87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95</xdr:row>
      <xdr:rowOff>0</xdr:rowOff>
    </xdr:from>
    <xdr:to>
      <xdr:col>63</xdr:col>
      <xdr:colOff>257175</xdr:colOff>
      <xdr:row>120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161924</xdr:rowOff>
    </xdr:from>
    <xdr:to>
      <xdr:col>63</xdr:col>
      <xdr:colOff>266700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63</xdr:col>
      <xdr:colOff>276225</xdr:colOff>
      <xdr:row>87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95</xdr:row>
      <xdr:rowOff>0</xdr:rowOff>
    </xdr:from>
    <xdr:to>
      <xdr:col>63</xdr:col>
      <xdr:colOff>257175</xdr:colOff>
      <xdr:row>120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161924</xdr:rowOff>
    </xdr:from>
    <xdr:to>
      <xdr:col>63</xdr:col>
      <xdr:colOff>266700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63</xdr:col>
      <xdr:colOff>276225</xdr:colOff>
      <xdr:row>87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95</xdr:row>
      <xdr:rowOff>0</xdr:rowOff>
    </xdr:from>
    <xdr:to>
      <xdr:col>63</xdr:col>
      <xdr:colOff>257175</xdr:colOff>
      <xdr:row>120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161924</xdr:rowOff>
    </xdr:from>
    <xdr:to>
      <xdr:col>63</xdr:col>
      <xdr:colOff>266700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63</xdr:col>
      <xdr:colOff>276225</xdr:colOff>
      <xdr:row>87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95</xdr:row>
      <xdr:rowOff>0</xdr:rowOff>
    </xdr:from>
    <xdr:to>
      <xdr:col>63</xdr:col>
      <xdr:colOff>257175</xdr:colOff>
      <xdr:row>120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fitToPage="1"/>
  </sheetPr>
  <dimension ref="A1:U59"/>
  <sheetViews>
    <sheetView zoomScaleNormal="100" workbookViewId="0"/>
  </sheetViews>
  <sheetFormatPr defaultRowHeight="12.75" outlineLevelRow="1" outlineLevelCol="1" x14ac:dyDescent="0.2"/>
  <cols>
    <col min="1" max="1" width="5.42578125" style="34" customWidth="1"/>
    <col min="2" max="2" width="30.7109375" style="34" customWidth="1"/>
    <col min="3" max="4" width="9.7109375" style="34" customWidth="1"/>
    <col min="5" max="7" width="9.7109375" style="34" hidden="1" customWidth="1" outlineLevel="1"/>
    <col min="8" max="8" width="9.7109375" style="34" customWidth="1" collapsed="1"/>
    <col min="9" max="11" width="9.7109375" style="34" hidden="1" customWidth="1" outlineLevel="1"/>
    <col min="12" max="12" width="9.7109375" style="34" customWidth="1" collapsed="1"/>
    <col min="13" max="15" width="9.7109375" style="34" hidden="1" customWidth="1" outlineLevel="1"/>
    <col min="16" max="16" width="9.7109375" style="34" customWidth="1" collapsed="1"/>
    <col min="17" max="17" width="12.42578125" style="34" hidden="1" customWidth="1" outlineLevel="1"/>
    <col min="18" max="18" width="9.7109375" style="34" customWidth="1" collapsed="1"/>
    <col min="19" max="20" width="9.7109375" style="34" customWidth="1"/>
    <col min="21" max="21" width="12.7109375" style="34" customWidth="1"/>
    <col min="22" max="16384" width="9.140625" style="34"/>
  </cols>
  <sheetData>
    <row r="1" spans="1:21" ht="15.75" x14ac:dyDescent="0.25">
      <c r="A1" s="2" t="s">
        <v>270</v>
      </c>
      <c r="S1" s="6" t="s">
        <v>74</v>
      </c>
      <c r="T1" s="147">
        <v>42237</v>
      </c>
      <c r="U1" s="8" t="s">
        <v>33</v>
      </c>
    </row>
    <row r="2" spans="1:21" x14ac:dyDescent="0.2">
      <c r="Q2" s="54"/>
      <c r="R2" s="55"/>
      <c r="S2" s="54"/>
    </row>
    <row r="3" spans="1:21" ht="12.75" customHeight="1" x14ac:dyDescent="0.2">
      <c r="A3" s="12" t="s">
        <v>64</v>
      </c>
      <c r="B3" s="12" t="s">
        <v>66</v>
      </c>
      <c r="C3" s="14" t="s">
        <v>56</v>
      </c>
      <c r="D3" s="146" t="s">
        <v>171</v>
      </c>
      <c r="E3" s="12"/>
      <c r="F3" s="12"/>
      <c r="G3" s="12"/>
      <c r="H3" s="12" t="s">
        <v>71</v>
      </c>
      <c r="I3" s="12"/>
      <c r="J3" s="12"/>
      <c r="K3" s="12"/>
      <c r="L3" s="14" t="s">
        <v>171</v>
      </c>
      <c r="M3" s="12"/>
      <c r="N3" s="12"/>
      <c r="O3" s="12"/>
      <c r="P3" s="14" t="s">
        <v>63</v>
      </c>
      <c r="Q3" s="14" t="s">
        <v>55</v>
      </c>
      <c r="R3" s="14" t="s">
        <v>184</v>
      </c>
      <c r="S3" s="14" t="s">
        <v>185</v>
      </c>
      <c r="T3" s="14" t="s">
        <v>73</v>
      </c>
      <c r="U3" s="6" t="s">
        <v>76</v>
      </c>
    </row>
    <row r="4" spans="1:21" x14ac:dyDescent="0.2">
      <c r="A4" s="12" t="s">
        <v>67</v>
      </c>
      <c r="B4" s="12" t="s">
        <v>65</v>
      </c>
      <c r="C4" s="14" t="s">
        <v>31</v>
      </c>
      <c r="D4" s="146" t="s">
        <v>72</v>
      </c>
      <c r="E4" s="14" t="s">
        <v>196</v>
      </c>
      <c r="F4" s="14" t="s">
        <v>176</v>
      </c>
      <c r="G4" s="14" t="s">
        <v>176</v>
      </c>
      <c r="H4" s="12" t="s">
        <v>72</v>
      </c>
      <c r="I4" s="14" t="s">
        <v>176</v>
      </c>
      <c r="J4" s="14" t="s">
        <v>176</v>
      </c>
      <c r="K4" s="14" t="s">
        <v>176</v>
      </c>
      <c r="L4" s="14" t="s">
        <v>172</v>
      </c>
      <c r="M4" s="14" t="s">
        <v>176</v>
      </c>
      <c r="N4" s="14" t="s">
        <v>176</v>
      </c>
      <c r="O4" s="14" t="s">
        <v>176</v>
      </c>
      <c r="P4" s="14" t="s">
        <v>75</v>
      </c>
      <c r="Q4" s="148">
        <f>+T1-7</f>
        <v>42230</v>
      </c>
      <c r="R4" s="148">
        <f>+T1</f>
        <v>42237</v>
      </c>
      <c r="S4" s="148">
        <f>+T1</f>
        <v>42237</v>
      </c>
      <c r="T4" s="14" t="s">
        <v>28</v>
      </c>
      <c r="U4" s="12"/>
    </row>
    <row r="5" spans="1:21" s="17" customFormat="1" x14ac:dyDescent="0.2">
      <c r="A5" s="56" t="s">
        <v>34</v>
      </c>
      <c r="B5" s="56" t="s">
        <v>27</v>
      </c>
      <c r="C5" s="56">
        <f>SUM(C6:C11)</f>
        <v>2601</v>
      </c>
      <c r="D5" s="56">
        <f t="shared" ref="D5:T5" si="0">SUM(D6:D11)</f>
        <v>0</v>
      </c>
      <c r="E5" s="56">
        <f t="shared" si="0"/>
        <v>792</v>
      </c>
      <c r="F5" s="56">
        <f t="shared" si="0"/>
        <v>0</v>
      </c>
      <c r="G5" s="56">
        <f t="shared" si="0"/>
        <v>0</v>
      </c>
      <c r="H5" s="56">
        <f t="shared" si="0"/>
        <v>0</v>
      </c>
      <c r="I5" s="56">
        <f t="shared" si="0"/>
        <v>0</v>
      </c>
      <c r="J5" s="56">
        <f t="shared" si="0"/>
        <v>0</v>
      </c>
      <c r="K5" s="56">
        <f t="shared" si="0"/>
        <v>0</v>
      </c>
      <c r="L5" s="56">
        <f t="shared" si="0"/>
        <v>0</v>
      </c>
      <c r="M5" s="56">
        <f t="shared" si="0"/>
        <v>0</v>
      </c>
      <c r="N5" s="56">
        <f t="shared" si="0"/>
        <v>0</v>
      </c>
      <c r="O5" s="56">
        <f t="shared" si="0"/>
        <v>0</v>
      </c>
      <c r="P5" s="56">
        <f t="shared" si="0"/>
        <v>2601</v>
      </c>
      <c r="Q5" s="56">
        <v>1016.75</v>
      </c>
      <c r="R5" s="56">
        <f t="shared" si="0"/>
        <v>60.5</v>
      </c>
      <c r="S5" s="56">
        <f t="shared" si="0"/>
        <v>1077.25</v>
      </c>
      <c r="T5" s="56">
        <f t="shared" si="0"/>
        <v>1523.75</v>
      </c>
      <c r="U5" s="35">
        <f>SUM(Timesheet!D5:BL5)-S5</f>
        <v>0</v>
      </c>
    </row>
    <row r="6" spans="1:21" x14ac:dyDescent="0.2">
      <c r="A6" s="13">
        <v>200</v>
      </c>
      <c r="B6" s="3" t="s">
        <v>0</v>
      </c>
      <c r="C6" s="53">
        <v>1306</v>
      </c>
      <c r="D6" s="53">
        <v>0</v>
      </c>
      <c r="E6" s="53">
        <v>240</v>
      </c>
      <c r="F6" s="53"/>
      <c r="G6" s="53"/>
      <c r="H6" s="53">
        <f>SUM(I6:K6)</f>
        <v>0</v>
      </c>
      <c r="I6" s="53"/>
      <c r="J6" s="53"/>
      <c r="K6" s="53"/>
      <c r="L6" s="53">
        <f>SUM(M6:O6)</f>
        <v>0</v>
      </c>
      <c r="M6" s="53"/>
      <c r="N6" s="53"/>
      <c r="O6" s="53"/>
      <c r="P6" s="53">
        <f>+C6+D6+H6+L6</f>
        <v>1306</v>
      </c>
      <c r="Q6" s="53">
        <v>393</v>
      </c>
      <c r="R6" s="53">
        <f>HLOOKUP(T$1,Timesheet!D$4:BL$57,3)</f>
        <v>0</v>
      </c>
      <c r="S6" s="53">
        <f>SUM(Q6:R6)</f>
        <v>393</v>
      </c>
      <c r="T6" s="53">
        <f>SUM(P6-S6)</f>
        <v>913</v>
      </c>
      <c r="U6" s="35">
        <f>SUM(Timesheet!D6:BL6)-S6</f>
        <v>0</v>
      </c>
    </row>
    <row r="7" spans="1:21" x14ac:dyDescent="0.2">
      <c r="A7" s="13">
        <v>210</v>
      </c>
      <c r="B7" s="3" t="s">
        <v>1</v>
      </c>
      <c r="C7" s="53">
        <v>636</v>
      </c>
      <c r="D7" s="53">
        <v>0</v>
      </c>
      <c r="E7" s="53">
        <v>272</v>
      </c>
      <c r="F7" s="53"/>
      <c r="G7" s="53"/>
      <c r="H7" s="53">
        <f t="shared" ref="H7:H52" si="1">SUM(I7:K7)</f>
        <v>0</v>
      </c>
      <c r="I7" s="53"/>
      <c r="J7" s="53"/>
      <c r="K7" s="53"/>
      <c r="L7" s="53">
        <f t="shared" ref="L7:L52" si="2">SUM(M7:O7)</f>
        <v>0</v>
      </c>
      <c r="M7" s="53"/>
      <c r="N7" s="53"/>
      <c r="O7" s="53"/>
      <c r="P7" s="53">
        <f t="shared" ref="P7:P56" si="3">+C7+D7+H7+L7</f>
        <v>636</v>
      </c>
      <c r="Q7" s="53">
        <v>320.5</v>
      </c>
      <c r="R7" s="53">
        <f>HLOOKUP(T$1,Timesheet!D$4:BL$57,4)</f>
        <v>40</v>
      </c>
      <c r="S7" s="53">
        <f>SUM(Q7:R7)</f>
        <v>360.5</v>
      </c>
      <c r="T7" s="53">
        <f t="shared" ref="T7:T56" si="4">SUM(P7-S7)</f>
        <v>275.5</v>
      </c>
      <c r="U7" s="35">
        <f>SUM(Timesheet!D7:BL7)-S7</f>
        <v>0</v>
      </c>
    </row>
    <row r="8" spans="1:21" x14ac:dyDescent="0.2">
      <c r="A8" s="13">
        <v>240</v>
      </c>
      <c r="B8" s="138" t="s">
        <v>3</v>
      </c>
      <c r="C8" s="53">
        <v>136</v>
      </c>
      <c r="D8" s="53">
        <v>0</v>
      </c>
      <c r="E8" s="53">
        <v>40</v>
      </c>
      <c r="F8" s="53"/>
      <c r="G8" s="53"/>
      <c r="H8" s="53">
        <f t="shared" si="1"/>
        <v>0</v>
      </c>
      <c r="I8" s="53"/>
      <c r="J8" s="53"/>
      <c r="K8" s="53"/>
      <c r="L8" s="53">
        <f t="shared" si="2"/>
        <v>0</v>
      </c>
      <c r="M8" s="53"/>
      <c r="N8" s="53"/>
      <c r="O8" s="53"/>
      <c r="P8" s="53">
        <f t="shared" si="3"/>
        <v>136</v>
      </c>
      <c r="Q8" s="53">
        <v>55.5</v>
      </c>
      <c r="R8" s="53">
        <f>HLOOKUP(T$1,Timesheet!D$4:BL$57,5)</f>
        <v>5</v>
      </c>
      <c r="S8" s="53">
        <f t="shared" ref="S8:S56" si="5">SUM(Q8:R8)</f>
        <v>60.5</v>
      </c>
      <c r="T8" s="53">
        <f t="shared" si="4"/>
        <v>75.5</v>
      </c>
      <c r="U8" s="35">
        <f>SUM(Timesheet!D8:BL8)-S8</f>
        <v>0</v>
      </c>
    </row>
    <row r="9" spans="1:21" ht="12.75" customHeight="1" x14ac:dyDescent="0.2">
      <c r="A9" s="13">
        <v>290</v>
      </c>
      <c r="B9" s="3" t="s">
        <v>48</v>
      </c>
      <c r="C9" s="53">
        <v>483</v>
      </c>
      <c r="D9" s="53">
        <v>0</v>
      </c>
      <c r="E9" s="53">
        <v>240</v>
      </c>
      <c r="F9" s="53"/>
      <c r="G9" s="53"/>
      <c r="H9" s="53">
        <f t="shared" si="1"/>
        <v>0</v>
      </c>
      <c r="I9" s="53"/>
      <c r="J9" s="53"/>
      <c r="K9" s="53"/>
      <c r="L9" s="53">
        <f t="shared" si="2"/>
        <v>0</v>
      </c>
      <c r="M9" s="53"/>
      <c r="N9" s="53"/>
      <c r="O9" s="53"/>
      <c r="P9" s="53">
        <f t="shared" si="3"/>
        <v>483</v>
      </c>
      <c r="Q9" s="53">
        <v>247.75</v>
      </c>
      <c r="R9" s="53">
        <f>HLOOKUP(T$1,Timesheet!D$4:BL$57,6)</f>
        <v>15.5</v>
      </c>
      <c r="S9" s="53">
        <f>SUM(Q9:R9)</f>
        <v>263.25</v>
      </c>
      <c r="T9" s="53">
        <f t="shared" si="4"/>
        <v>219.75</v>
      </c>
      <c r="U9" s="35">
        <f>SUM(Timesheet!D9:BL9)-S9</f>
        <v>0</v>
      </c>
    </row>
    <row r="10" spans="1:21" ht="12.75" customHeight="1" x14ac:dyDescent="0.2">
      <c r="A10" s="13">
        <v>390</v>
      </c>
      <c r="B10" s="162" t="s">
        <v>242</v>
      </c>
      <c r="C10" s="53">
        <v>40</v>
      </c>
      <c r="D10" s="53">
        <f t="shared" ref="D10:D52" si="6">SUM(E10:G10)</f>
        <v>0</v>
      </c>
      <c r="E10" s="53"/>
      <c r="F10" s="53"/>
      <c r="G10" s="53"/>
      <c r="H10" s="53">
        <f t="shared" si="1"/>
        <v>0</v>
      </c>
      <c r="I10" s="53"/>
      <c r="J10" s="53"/>
      <c r="K10" s="53"/>
      <c r="L10" s="53">
        <f t="shared" si="2"/>
        <v>0</v>
      </c>
      <c r="M10" s="53"/>
      <c r="N10" s="53"/>
      <c r="O10" s="53"/>
      <c r="P10" s="53">
        <f t="shared" si="3"/>
        <v>40</v>
      </c>
      <c r="Q10" s="53">
        <v>0</v>
      </c>
      <c r="R10" s="53">
        <f>HLOOKUP(T$1,Timesheet!D$4:BL$57,7)</f>
        <v>0</v>
      </c>
      <c r="S10" s="53">
        <f t="shared" si="5"/>
        <v>0</v>
      </c>
      <c r="T10" s="53">
        <f t="shared" si="4"/>
        <v>40</v>
      </c>
      <c r="U10" s="35">
        <f>SUM(Timesheet!D10:BL10)-S10</f>
        <v>0</v>
      </c>
    </row>
    <row r="11" spans="1:21" ht="12.75" hidden="1" customHeight="1" outlineLevel="1" x14ac:dyDescent="0.2">
      <c r="A11" s="13"/>
      <c r="B11" s="3"/>
      <c r="C11" s="53"/>
      <c r="D11" s="53">
        <f t="shared" si="6"/>
        <v>0</v>
      </c>
      <c r="E11" s="53"/>
      <c r="F11" s="53"/>
      <c r="G11" s="53"/>
      <c r="H11" s="53">
        <f t="shared" si="1"/>
        <v>0</v>
      </c>
      <c r="I11" s="53"/>
      <c r="J11" s="53"/>
      <c r="K11" s="53"/>
      <c r="L11" s="53">
        <f t="shared" si="2"/>
        <v>0</v>
      </c>
      <c r="M11" s="53"/>
      <c r="N11" s="53"/>
      <c r="O11" s="53"/>
      <c r="P11" s="53">
        <f t="shared" si="3"/>
        <v>0</v>
      </c>
      <c r="Q11" s="53">
        <v>0</v>
      </c>
      <c r="R11" s="53">
        <f>HLOOKUP(T$1,Timesheet!D$4:BL$57,8)</f>
        <v>0</v>
      </c>
      <c r="S11" s="53">
        <f t="shared" si="5"/>
        <v>0</v>
      </c>
      <c r="T11" s="53">
        <f t="shared" si="4"/>
        <v>0</v>
      </c>
      <c r="U11" s="35">
        <f>SUM(Timesheet!D11:BL11)-S11</f>
        <v>0</v>
      </c>
    </row>
    <row r="12" spans="1:21" s="17" customFormat="1" collapsed="1" x14ac:dyDescent="0.2">
      <c r="A12" s="56" t="s">
        <v>35</v>
      </c>
      <c r="B12" s="56" t="s">
        <v>2</v>
      </c>
      <c r="C12" s="56">
        <f>SUM(C13:C15)</f>
        <v>1438.5</v>
      </c>
      <c r="D12" s="56">
        <f t="shared" ref="D12:P12" si="7">SUM(D13:D15)</f>
        <v>0</v>
      </c>
      <c r="E12" s="56">
        <f t="shared" si="7"/>
        <v>300</v>
      </c>
      <c r="F12" s="56">
        <f t="shared" si="7"/>
        <v>0</v>
      </c>
      <c r="G12" s="56">
        <f t="shared" si="7"/>
        <v>0</v>
      </c>
      <c r="H12" s="56">
        <f t="shared" si="7"/>
        <v>0</v>
      </c>
      <c r="I12" s="56">
        <f t="shared" si="7"/>
        <v>0</v>
      </c>
      <c r="J12" s="56">
        <f t="shared" si="7"/>
        <v>0</v>
      </c>
      <c r="K12" s="56">
        <f t="shared" si="7"/>
        <v>0</v>
      </c>
      <c r="L12" s="56">
        <f t="shared" si="7"/>
        <v>0</v>
      </c>
      <c r="M12" s="56">
        <f t="shared" si="7"/>
        <v>0</v>
      </c>
      <c r="N12" s="56">
        <f t="shared" si="7"/>
        <v>0</v>
      </c>
      <c r="O12" s="56">
        <f t="shared" si="7"/>
        <v>0</v>
      </c>
      <c r="P12" s="56">
        <f t="shared" si="7"/>
        <v>1438.5</v>
      </c>
      <c r="Q12" s="56">
        <v>727.75</v>
      </c>
      <c r="R12" s="56">
        <f t="shared" ref="R12" si="8">SUM(R13:R15)</f>
        <v>24.5</v>
      </c>
      <c r="S12" s="56">
        <f>SUM(S13:S15)</f>
        <v>752.25</v>
      </c>
      <c r="T12" s="56">
        <f>SUM(T13:T15)</f>
        <v>686.25</v>
      </c>
      <c r="U12" s="35">
        <f>SUM(Timesheet!D12:BL12)-S12</f>
        <v>0</v>
      </c>
    </row>
    <row r="13" spans="1:21" x14ac:dyDescent="0.2">
      <c r="A13" s="13">
        <v>230</v>
      </c>
      <c r="B13" s="3" t="s">
        <v>2</v>
      </c>
      <c r="C13" s="53">
        <v>1041.5</v>
      </c>
      <c r="D13" s="53">
        <v>0</v>
      </c>
      <c r="E13" s="53">
        <v>260</v>
      </c>
      <c r="F13" s="53"/>
      <c r="G13" s="53"/>
      <c r="H13" s="53">
        <f t="shared" si="1"/>
        <v>0</v>
      </c>
      <c r="I13" s="53"/>
      <c r="J13" s="53"/>
      <c r="K13" s="53"/>
      <c r="L13" s="53">
        <f t="shared" si="2"/>
        <v>0</v>
      </c>
      <c r="M13" s="53"/>
      <c r="N13" s="53"/>
      <c r="O13" s="53"/>
      <c r="P13" s="53">
        <f t="shared" si="3"/>
        <v>1041.5</v>
      </c>
      <c r="Q13" s="53">
        <v>463.5</v>
      </c>
      <c r="R13" s="53">
        <f>HLOOKUP(T$1,Timesheet!D$4:BL$57,10)</f>
        <v>24</v>
      </c>
      <c r="S13" s="53">
        <f t="shared" si="5"/>
        <v>487.5</v>
      </c>
      <c r="T13" s="53">
        <f t="shared" si="4"/>
        <v>554</v>
      </c>
      <c r="U13" s="35">
        <f>SUM(Timesheet!D13:BL13)-S13</f>
        <v>0</v>
      </c>
    </row>
    <row r="14" spans="1:21" x14ac:dyDescent="0.2">
      <c r="A14" s="13">
        <v>250</v>
      </c>
      <c r="B14" s="3" t="s">
        <v>4</v>
      </c>
      <c r="C14" s="53">
        <v>397</v>
      </c>
      <c r="D14" s="53">
        <v>0</v>
      </c>
      <c r="E14" s="53">
        <v>40</v>
      </c>
      <c r="F14" s="53"/>
      <c r="G14" s="53"/>
      <c r="H14" s="53">
        <f t="shared" si="1"/>
        <v>0</v>
      </c>
      <c r="I14" s="53"/>
      <c r="J14" s="53"/>
      <c r="K14" s="53"/>
      <c r="L14" s="53">
        <f t="shared" si="2"/>
        <v>0</v>
      </c>
      <c r="M14" s="53"/>
      <c r="N14" s="53"/>
      <c r="O14" s="53"/>
      <c r="P14" s="53">
        <f t="shared" si="3"/>
        <v>397</v>
      </c>
      <c r="Q14" s="53">
        <v>264.25</v>
      </c>
      <c r="R14" s="53">
        <f>HLOOKUP(T$1,Timesheet!D$4:BL$57,11)</f>
        <v>0.5</v>
      </c>
      <c r="S14" s="53">
        <f t="shared" si="5"/>
        <v>264.75</v>
      </c>
      <c r="T14" s="53">
        <f t="shared" si="4"/>
        <v>132.25</v>
      </c>
      <c r="U14" s="35">
        <f>SUM(Timesheet!D14:BL14)-S14</f>
        <v>0</v>
      </c>
    </row>
    <row r="15" spans="1:21" hidden="1" outlineLevel="1" x14ac:dyDescent="0.2">
      <c r="A15" s="13"/>
      <c r="B15" s="3"/>
      <c r="C15" s="53"/>
      <c r="D15" s="53">
        <f t="shared" si="6"/>
        <v>0</v>
      </c>
      <c r="E15" s="53"/>
      <c r="F15" s="53"/>
      <c r="G15" s="53"/>
      <c r="H15" s="53">
        <f t="shared" si="1"/>
        <v>0</v>
      </c>
      <c r="I15" s="53"/>
      <c r="J15" s="53"/>
      <c r="K15" s="53"/>
      <c r="L15" s="53">
        <f t="shared" si="2"/>
        <v>0</v>
      </c>
      <c r="M15" s="53"/>
      <c r="N15" s="53"/>
      <c r="O15" s="53"/>
      <c r="P15" s="53">
        <f t="shared" si="3"/>
        <v>0</v>
      </c>
      <c r="Q15" s="53">
        <v>0</v>
      </c>
      <c r="R15" s="53">
        <f>HLOOKUP(T$1,Timesheet!D$4:BL$57,12)</f>
        <v>0</v>
      </c>
      <c r="S15" s="53">
        <f t="shared" si="5"/>
        <v>0</v>
      </c>
      <c r="T15" s="53">
        <f t="shared" si="4"/>
        <v>0</v>
      </c>
      <c r="U15" s="35">
        <f>SUM(Timesheet!D15:BL15)-S15</f>
        <v>0</v>
      </c>
    </row>
    <row r="16" spans="1:21" collapsed="1" x14ac:dyDescent="0.2">
      <c r="A16" s="56" t="s">
        <v>36</v>
      </c>
      <c r="B16" s="56" t="s">
        <v>5</v>
      </c>
      <c r="C16" s="56">
        <f>SUM(C17:C18)</f>
        <v>806</v>
      </c>
      <c r="D16" s="56">
        <f t="shared" ref="D16:P16" si="9">SUM(D17:D18)</f>
        <v>0</v>
      </c>
      <c r="E16" s="56">
        <f t="shared" si="9"/>
        <v>280</v>
      </c>
      <c r="F16" s="56">
        <f t="shared" si="9"/>
        <v>0</v>
      </c>
      <c r="G16" s="56">
        <f t="shared" si="9"/>
        <v>0</v>
      </c>
      <c r="H16" s="56">
        <f t="shared" si="9"/>
        <v>0</v>
      </c>
      <c r="I16" s="56">
        <f t="shared" si="9"/>
        <v>0</v>
      </c>
      <c r="J16" s="56">
        <f t="shared" si="9"/>
        <v>0</v>
      </c>
      <c r="K16" s="56">
        <f t="shared" si="9"/>
        <v>0</v>
      </c>
      <c r="L16" s="56">
        <f t="shared" si="9"/>
        <v>0</v>
      </c>
      <c r="M16" s="56">
        <f t="shared" si="9"/>
        <v>0</v>
      </c>
      <c r="N16" s="56">
        <f t="shared" si="9"/>
        <v>0</v>
      </c>
      <c r="O16" s="56">
        <f t="shared" si="9"/>
        <v>0</v>
      </c>
      <c r="P16" s="56">
        <f t="shared" si="9"/>
        <v>806</v>
      </c>
      <c r="Q16" s="56">
        <v>180</v>
      </c>
      <c r="R16" s="56">
        <f t="shared" ref="R16" si="10">SUM(R17:R18)</f>
        <v>9</v>
      </c>
      <c r="S16" s="56">
        <f t="shared" ref="S16" si="11">SUM(S17:S18)</f>
        <v>189</v>
      </c>
      <c r="T16" s="56">
        <f t="shared" ref="T16" si="12">SUM(T17:T18)</f>
        <v>617</v>
      </c>
      <c r="U16" s="35">
        <f>SUM(Timesheet!D16:BL16)-S16</f>
        <v>0</v>
      </c>
    </row>
    <row r="17" spans="1:21" x14ac:dyDescent="0.2">
      <c r="A17" s="13">
        <v>280</v>
      </c>
      <c r="B17" s="3" t="s">
        <v>5</v>
      </c>
      <c r="C17" s="53">
        <v>806</v>
      </c>
      <c r="D17" s="53">
        <v>0</v>
      </c>
      <c r="E17" s="53">
        <v>280</v>
      </c>
      <c r="F17" s="53"/>
      <c r="G17" s="53"/>
      <c r="H17" s="53">
        <f t="shared" si="1"/>
        <v>0</v>
      </c>
      <c r="I17" s="53"/>
      <c r="J17" s="53"/>
      <c r="K17" s="53"/>
      <c r="L17" s="53">
        <f t="shared" si="2"/>
        <v>0</v>
      </c>
      <c r="M17" s="53"/>
      <c r="N17" s="53"/>
      <c r="O17" s="53"/>
      <c r="P17" s="53">
        <f t="shared" si="3"/>
        <v>806</v>
      </c>
      <c r="Q17" s="53">
        <v>180</v>
      </c>
      <c r="R17" s="53">
        <f>HLOOKUP(T$1,Timesheet!D$4:BL$57,14)</f>
        <v>9</v>
      </c>
      <c r="S17" s="53">
        <f t="shared" si="5"/>
        <v>189</v>
      </c>
      <c r="T17" s="53">
        <f t="shared" si="4"/>
        <v>617</v>
      </c>
      <c r="U17" s="35">
        <f>SUM(Timesheet!D17:BL17)-S17</f>
        <v>0</v>
      </c>
    </row>
    <row r="18" spans="1:21" ht="12.75" hidden="1" customHeight="1" outlineLevel="1" x14ac:dyDescent="0.2">
      <c r="A18" s="13"/>
      <c r="B18" s="3"/>
      <c r="C18" s="53"/>
      <c r="D18" s="53">
        <f t="shared" si="6"/>
        <v>0</v>
      </c>
      <c r="E18" s="53"/>
      <c r="F18" s="53"/>
      <c r="G18" s="53"/>
      <c r="H18" s="53">
        <f t="shared" si="1"/>
        <v>0</v>
      </c>
      <c r="I18" s="53"/>
      <c r="J18" s="53"/>
      <c r="K18" s="53"/>
      <c r="L18" s="53">
        <f t="shared" si="2"/>
        <v>0</v>
      </c>
      <c r="M18" s="53"/>
      <c r="N18" s="53"/>
      <c r="O18" s="53"/>
      <c r="P18" s="53">
        <f t="shared" si="3"/>
        <v>0</v>
      </c>
      <c r="Q18" s="53">
        <v>0</v>
      </c>
      <c r="R18" s="53">
        <f>HLOOKUP(T$1,Timesheet!D$4:BL$57,15)</f>
        <v>0</v>
      </c>
      <c r="S18" s="53">
        <f t="shared" si="5"/>
        <v>0</v>
      </c>
      <c r="T18" s="53">
        <f t="shared" si="4"/>
        <v>0</v>
      </c>
      <c r="U18" s="35">
        <f>SUM(Timesheet!D18:BL18)-S18</f>
        <v>0</v>
      </c>
    </row>
    <row r="19" spans="1:21" s="17" customFormat="1" collapsed="1" x14ac:dyDescent="0.2">
      <c r="A19" s="56" t="s">
        <v>37</v>
      </c>
      <c r="B19" s="56" t="s">
        <v>181</v>
      </c>
      <c r="C19" s="56">
        <f>SUM(C20:C22)</f>
        <v>981.5</v>
      </c>
      <c r="D19" s="56">
        <f t="shared" ref="D19:P19" si="13">SUM(D20:D22)</f>
        <v>0</v>
      </c>
      <c r="E19" s="56">
        <f t="shared" si="13"/>
        <v>737</v>
      </c>
      <c r="F19" s="56">
        <f t="shared" si="13"/>
        <v>0</v>
      </c>
      <c r="G19" s="56">
        <f t="shared" si="13"/>
        <v>0</v>
      </c>
      <c r="H19" s="56">
        <f t="shared" si="13"/>
        <v>0</v>
      </c>
      <c r="I19" s="56">
        <f t="shared" si="13"/>
        <v>0</v>
      </c>
      <c r="J19" s="56">
        <f t="shared" si="13"/>
        <v>0</v>
      </c>
      <c r="K19" s="56">
        <f t="shared" si="13"/>
        <v>0</v>
      </c>
      <c r="L19" s="56">
        <f t="shared" si="13"/>
        <v>0</v>
      </c>
      <c r="M19" s="56">
        <f t="shared" si="13"/>
        <v>0</v>
      </c>
      <c r="N19" s="56">
        <f t="shared" si="13"/>
        <v>0</v>
      </c>
      <c r="O19" s="56">
        <f t="shared" si="13"/>
        <v>0</v>
      </c>
      <c r="P19" s="56">
        <f t="shared" si="13"/>
        <v>981.5</v>
      </c>
      <c r="Q19" s="56">
        <v>512</v>
      </c>
      <c r="R19" s="56">
        <f t="shared" ref="R19" si="14">SUM(R20:R22)</f>
        <v>33.5</v>
      </c>
      <c r="S19" s="56">
        <f t="shared" ref="S19" si="15">SUM(S20:S22)</f>
        <v>545.5</v>
      </c>
      <c r="T19" s="56">
        <f t="shared" ref="T19" si="16">SUM(T20:T22)</f>
        <v>436</v>
      </c>
      <c r="U19" s="35">
        <f>SUM(Timesheet!D19:BL19)-S19</f>
        <v>0</v>
      </c>
    </row>
    <row r="20" spans="1:21" x14ac:dyDescent="0.2">
      <c r="A20" s="13">
        <v>310</v>
      </c>
      <c r="B20" s="3" t="s">
        <v>6</v>
      </c>
      <c r="C20" s="53">
        <v>701.5</v>
      </c>
      <c r="D20" s="53">
        <v>0</v>
      </c>
      <c r="E20" s="53">
        <v>689</v>
      </c>
      <c r="F20" s="53"/>
      <c r="G20" s="53"/>
      <c r="H20" s="53">
        <f t="shared" si="1"/>
        <v>0</v>
      </c>
      <c r="I20" s="53"/>
      <c r="J20" s="53"/>
      <c r="K20" s="53"/>
      <c r="L20" s="53">
        <f t="shared" si="2"/>
        <v>0</v>
      </c>
      <c r="M20" s="53"/>
      <c r="N20" s="53"/>
      <c r="O20" s="53"/>
      <c r="P20" s="53">
        <f t="shared" si="3"/>
        <v>701.5</v>
      </c>
      <c r="Q20" s="53">
        <v>407</v>
      </c>
      <c r="R20" s="53">
        <f>HLOOKUP(T$1,Timesheet!D$4:BL$57,17)</f>
        <v>33.5</v>
      </c>
      <c r="S20" s="53">
        <f t="shared" si="5"/>
        <v>440.5</v>
      </c>
      <c r="T20" s="53">
        <f t="shared" si="4"/>
        <v>261</v>
      </c>
      <c r="U20" s="35">
        <f>SUM(Timesheet!D20:BL20)-S20</f>
        <v>0</v>
      </c>
    </row>
    <row r="21" spans="1:21" x14ac:dyDescent="0.2">
      <c r="A21" s="13">
        <v>410</v>
      </c>
      <c r="B21" s="3" t="s">
        <v>57</v>
      </c>
      <c r="C21" s="53">
        <v>280</v>
      </c>
      <c r="D21" s="53">
        <v>0</v>
      </c>
      <c r="E21" s="53">
        <v>48</v>
      </c>
      <c r="F21" s="53"/>
      <c r="G21" s="53"/>
      <c r="H21" s="53">
        <f t="shared" si="1"/>
        <v>0</v>
      </c>
      <c r="I21" s="53"/>
      <c r="J21" s="53"/>
      <c r="K21" s="53"/>
      <c r="L21" s="53">
        <f t="shared" si="2"/>
        <v>0</v>
      </c>
      <c r="M21" s="53"/>
      <c r="N21" s="53"/>
      <c r="O21" s="53"/>
      <c r="P21" s="53">
        <f t="shared" si="3"/>
        <v>280</v>
      </c>
      <c r="Q21" s="53">
        <v>105</v>
      </c>
      <c r="R21" s="53">
        <f>HLOOKUP(T$1,Timesheet!D$4:BL$57,18)</f>
        <v>0</v>
      </c>
      <c r="S21" s="53">
        <f t="shared" si="5"/>
        <v>105</v>
      </c>
      <c r="T21" s="53">
        <f t="shared" si="4"/>
        <v>175</v>
      </c>
      <c r="U21" s="35">
        <f>SUM(Timesheet!D21:BL21)-S21</f>
        <v>0</v>
      </c>
    </row>
    <row r="22" spans="1:21" ht="12.75" hidden="1" customHeight="1" outlineLevel="1" x14ac:dyDescent="0.2">
      <c r="A22" s="13"/>
      <c r="B22" s="3"/>
      <c r="C22" s="53"/>
      <c r="D22" s="53">
        <f t="shared" si="6"/>
        <v>0</v>
      </c>
      <c r="E22" s="53"/>
      <c r="F22" s="53"/>
      <c r="G22" s="53"/>
      <c r="H22" s="53">
        <f t="shared" si="1"/>
        <v>0</v>
      </c>
      <c r="I22" s="53"/>
      <c r="J22" s="53"/>
      <c r="K22" s="53"/>
      <c r="L22" s="53">
        <f t="shared" si="2"/>
        <v>0</v>
      </c>
      <c r="M22" s="53"/>
      <c r="N22" s="53"/>
      <c r="O22" s="53"/>
      <c r="P22" s="53">
        <f t="shared" si="3"/>
        <v>0</v>
      </c>
      <c r="Q22" s="53">
        <v>0</v>
      </c>
      <c r="R22" s="53">
        <f>HLOOKUP(T$1,Timesheet!D$4:BL$57,19)</f>
        <v>0</v>
      </c>
      <c r="S22" s="53">
        <f t="shared" si="5"/>
        <v>0</v>
      </c>
      <c r="T22" s="53">
        <f t="shared" si="4"/>
        <v>0</v>
      </c>
      <c r="U22" s="35">
        <f>SUM(Timesheet!D22:BL22)-S22</f>
        <v>0</v>
      </c>
    </row>
    <row r="23" spans="1:21" s="17" customFormat="1" collapsed="1" x14ac:dyDescent="0.2">
      <c r="A23" s="56" t="s">
        <v>38</v>
      </c>
      <c r="B23" s="56" t="s">
        <v>182</v>
      </c>
      <c r="C23" s="56">
        <f>SUM(C24:C26)</f>
        <v>1045</v>
      </c>
      <c r="D23" s="56">
        <f t="shared" ref="D23:P23" si="17">SUM(D24:D26)</f>
        <v>0</v>
      </c>
      <c r="E23" s="56">
        <f t="shared" si="17"/>
        <v>776.5</v>
      </c>
      <c r="F23" s="56">
        <f t="shared" si="17"/>
        <v>0</v>
      </c>
      <c r="G23" s="56">
        <f t="shared" si="17"/>
        <v>0</v>
      </c>
      <c r="H23" s="56">
        <f t="shared" si="17"/>
        <v>0</v>
      </c>
      <c r="I23" s="56">
        <f t="shared" si="17"/>
        <v>0</v>
      </c>
      <c r="J23" s="56">
        <f t="shared" si="17"/>
        <v>0</v>
      </c>
      <c r="K23" s="56">
        <f t="shared" si="17"/>
        <v>0</v>
      </c>
      <c r="L23" s="56">
        <f t="shared" si="17"/>
        <v>0</v>
      </c>
      <c r="M23" s="56">
        <f t="shared" si="17"/>
        <v>0</v>
      </c>
      <c r="N23" s="56">
        <f t="shared" si="17"/>
        <v>0</v>
      </c>
      <c r="O23" s="56">
        <f t="shared" si="17"/>
        <v>0</v>
      </c>
      <c r="P23" s="56">
        <f t="shared" si="17"/>
        <v>1045</v>
      </c>
      <c r="Q23" s="56">
        <v>167.5</v>
      </c>
      <c r="R23" s="56">
        <f t="shared" ref="R23" si="18">SUM(R24:R26)</f>
        <v>0</v>
      </c>
      <c r="S23" s="56">
        <f t="shared" ref="S23" si="19">SUM(S24:S26)</f>
        <v>165</v>
      </c>
      <c r="T23" s="56">
        <f t="shared" ref="T23" si="20">SUM(T24:T26)</f>
        <v>880</v>
      </c>
      <c r="U23" s="35">
        <f>SUM(Timesheet!D23:BL23)-S23</f>
        <v>0</v>
      </c>
    </row>
    <row r="24" spans="1:21" hidden="1" outlineLevel="1" collapsed="1" x14ac:dyDescent="0.2">
      <c r="A24" s="13">
        <v>320</v>
      </c>
      <c r="B24" s="3" t="s">
        <v>7</v>
      </c>
      <c r="C24" s="53">
        <v>0</v>
      </c>
      <c r="D24" s="53">
        <v>0</v>
      </c>
      <c r="E24" s="53">
        <v>616.5</v>
      </c>
      <c r="F24" s="53"/>
      <c r="G24" s="53"/>
      <c r="H24" s="53">
        <f t="shared" si="1"/>
        <v>0</v>
      </c>
      <c r="I24" s="53"/>
      <c r="J24" s="53"/>
      <c r="K24" s="53"/>
      <c r="L24" s="53">
        <f t="shared" si="2"/>
        <v>0</v>
      </c>
      <c r="M24" s="53"/>
      <c r="N24" s="53"/>
      <c r="O24" s="53"/>
      <c r="P24" s="53">
        <f t="shared" si="3"/>
        <v>0</v>
      </c>
      <c r="Q24" s="53">
        <v>0</v>
      </c>
      <c r="R24" s="53">
        <f>HLOOKUP(T$1,Timesheet!D$4:BL$57,21)</f>
        <v>0</v>
      </c>
      <c r="S24" s="53">
        <f t="shared" si="5"/>
        <v>0</v>
      </c>
      <c r="T24" s="53">
        <f t="shared" si="4"/>
        <v>0</v>
      </c>
      <c r="U24" s="35">
        <f>SUM(Timesheet!D24:BL24)-S24</f>
        <v>0</v>
      </c>
    </row>
    <row r="25" spans="1:21" collapsed="1" x14ac:dyDescent="0.2">
      <c r="A25" s="13">
        <v>321</v>
      </c>
      <c r="B25" s="3" t="s">
        <v>175</v>
      </c>
      <c r="C25" s="53">
        <v>1045</v>
      </c>
      <c r="D25" s="53">
        <v>0</v>
      </c>
      <c r="E25" s="53">
        <v>160</v>
      </c>
      <c r="F25" s="53"/>
      <c r="G25" s="53"/>
      <c r="H25" s="53">
        <f t="shared" si="1"/>
        <v>0</v>
      </c>
      <c r="I25" s="53"/>
      <c r="J25" s="53"/>
      <c r="K25" s="53"/>
      <c r="L25" s="53">
        <f t="shared" si="2"/>
        <v>0</v>
      </c>
      <c r="M25" s="53"/>
      <c r="N25" s="53"/>
      <c r="O25" s="53"/>
      <c r="P25" s="53">
        <f t="shared" si="3"/>
        <v>1045</v>
      </c>
      <c r="Q25" s="53">
        <v>165</v>
      </c>
      <c r="R25" s="53">
        <f>HLOOKUP(T$1,Timesheet!D$4:BL$57,22)</f>
        <v>0</v>
      </c>
      <c r="S25" s="53">
        <f t="shared" si="5"/>
        <v>165</v>
      </c>
      <c r="T25" s="53">
        <f t="shared" si="4"/>
        <v>880</v>
      </c>
      <c r="U25" s="35">
        <f>SUM(Timesheet!D25:BL25)-S25</f>
        <v>0</v>
      </c>
    </row>
    <row r="26" spans="1:21" ht="12.75" hidden="1" customHeight="1" outlineLevel="1" x14ac:dyDescent="0.2">
      <c r="A26" s="13"/>
      <c r="B26" s="3"/>
      <c r="C26" s="53"/>
      <c r="D26" s="53">
        <f t="shared" si="6"/>
        <v>0</v>
      </c>
      <c r="E26" s="53"/>
      <c r="F26" s="53"/>
      <c r="G26" s="53"/>
      <c r="H26" s="53">
        <f t="shared" si="1"/>
        <v>0</v>
      </c>
      <c r="I26" s="53"/>
      <c r="J26" s="53"/>
      <c r="K26" s="53"/>
      <c r="L26" s="53">
        <f t="shared" si="2"/>
        <v>0</v>
      </c>
      <c r="M26" s="53"/>
      <c r="N26" s="53"/>
      <c r="O26" s="53"/>
      <c r="P26" s="53">
        <f t="shared" si="3"/>
        <v>0</v>
      </c>
      <c r="Q26" s="53">
        <v>0</v>
      </c>
      <c r="R26" s="53">
        <f>HLOOKUP(T$1,Timesheet!D$4:BL$57,23)</f>
        <v>0</v>
      </c>
      <c r="S26" s="53">
        <f t="shared" si="5"/>
        <v>0</v>
      </c>
      <c r="T26" s="53">
        <f t="shared" si="4"/>
        <v>0</v>
      </c>
      <c r="U26" s="35">
        <f>SUM(Timesheet!D26:BL26)-S26</f>
        <v>0</v>
      </c>
    </row>
    <row r="27" spans="1:21" s="17" customFormat="1" hidden="1" outlineLevel="1" x14ac:dyDescent="0.2">
      <c r="A27" s="56" t="s">
        <v>39</v>
      </c>
      <c r="B27" s="56" t="s">
        <v>49</v>
      </c>
      <c r="C27" s="56">
        <f>SUM(C28:C30)</f>
        <v>0</v>
      </c>
      <c r="D27" s="56">
        <f t="shared" ref="D27:P27" si="21">SUM(D28:D30)</f>
        <v>0</v>
      </c>
      <c r="E27" s="56">
        <f t="shared" si="21"/>
        <v>705</v>
      </c>
      <c r="F27" s="56">
        <f t="shared" si="21"/>
        <v>0</v>
      </c>
      <c r="G27" s="56">
        <f t="shared" si="21"/>
        <v>0</v>
      </c>
      <c r="H27" s="56">
        <f t="shared" si="21"/>
        <v>0</v>
      </c>
      <c r="I27" s="56">
        <f t="shared" si="21"/>
        <v>0</v>
      </c>
      <c r="J27" s="56">
        <f t="shared" si="21"/>
        <v>0</v>
      </c>
      <c r="K27" s="56">
        <f t="shared" si="21"/>
        <v>0</v>
      </c>
      <c r="L27" s="56">
        <f t="shared" si="21"/>
        <v>0</v>
      </c>
      <c r="M27" s="56">
        <f t="shared" si="21"/>
        <v>0</v>
      </c>
      <c r="N27" s="56">
        <f t="shared" si="21"/>
        <v>0</v>
      </c>
      <c r="O27" s="56">
        <f t="shared" si="21"/>
        <v>0</v>
      </c>
      <c r="P27" s="56">
        <f t="shared" si="21"/>
        <v>0</v>
      </c>
      <c r="Q27" s="56">
        <v>0</v>
      </c>
      <c r="R27" s="56">
        <f t="shared" ref="R27" si="22">SUM(R28:R30)</f>
        <v>0</v>
      </c>
      <c r="S27" s="56">
        <f t="shared" ref="S27" si="23">SUM(S28:S30)</f>
        <v>0</v>
      </c>
      <c r="T27" s="56">
        <f t="shared" ref="T27" si="24">SUM(T28:T30)</f>
        <v>0</v>
      </c>
      <c r="U27" s="35">
        <f>SUM(Timesheet!D27:BL27)-S27</f>
        <v>0</v>
      </c>
    </row>
    <row r="28" spans="1:21" hidden="1" outlineLevel="1" collapsed="1" x14ac:dyDescent="0.2">
      <c r="A28" s="13">
        <v>330</v>
      </c>
      <c r="B28" s="3" t="s">
        <v>8</v>
      </c>
      <c r="C28" s="53">
        <v>0</v>
      </c>
      <c r="D28" s="53">
        <v>0</v>
      </c>
      <c r="E28" s="53">
        <v>228</v>
      </c>
      <c r="F28" s="53"/>
      <c r="G28" s="53"/>
      <c r="H28" s="53">
        <f t="shared" si="1"/>
        <v>0</v>
      </c>
      <c r="I28" s="53"/>
      <c r="J28" s="53"/>
      <c r="K28" s="53"/>
      <c r="L28" s="53">
        <f t="shared" si="2"/>
        <v>0</v>
      </c>
      <c r="M28" s="53"/>
      <c r="N28" s="53"/>
      <c r="O28" s="53"/>
      <c r="P28" s="53">
        <f t="shared" si="3"/>
        <v>0</v>
      </c>
      <c r="Q28" s="53">
        <v>0</v>
      </c>
      <c r="R28" s="53">
        <f>HLOOKUP(T$1,Timesheet!D$4:BL$57,25)</f>
        <v>0</v>
      </c>
      <c r="S28" s="53">
        <f t="shared" si="5"/>
        <v>0</v>
      </c>
      <c r="T28" s="53">
        <f t="shared" si="4"/>
        <v>0</v>
      </c>
      <c r="U28" s="35">
        <f>SUM(Timesheet!D28:BL28)-S28</f>
        <v>0</v>
      </c>
    </row>
    <row r="29" spans="1:21" hidden="1" outlineLevel="1" x14ac:dyDescent="0.2">
      <c r="A29" s="13">
        <v>430</v>
      </c>
      <c r="B29" s="3" t="s">
        <v>14</v>
      </c>
      <c r="C29" s="53">
        <v>0</v>
      </c>
      <c r="D29" s="53">
        <v>0</v>
      </c>
      <c r="E29" s="53">
        <v>477</v>
      </c>
      <c r="F29" s="53"/>
      <c r="G29" s="53"/>
      <c r="H29" s="53">
        <f t="shared" si="1"/>
        <v>0</v>
      </c>
      <c r="I29" s="53"/>
      <c r="J29" s="53"/>
      <c r="K29" s="53"/>
      <c r="L29" s="53">
        <f t="shared" si="2"/>
        <v>0</v>
      </c>
      <c r="M29" s="53"/>
      <c r="N29" s="53"/>
      <c r="O29" s="53"/>
      <c r="P29" s="53">
        <f t="shared" si="3"/>
        <v>0</v>
      </c>
      <c r="Q29" s="53">
        <v>0</v>
      </c>
      <c r="R29" s="53">
        <f>HLOOKUP(T$1,Timesheet!D$4:BL$57,26)</f>
        <v>0</v>
      </c>
      <c r="S29" s="53">
        <f t="shared" si="5"/>
        <v>0</v>
      </c>
      <c r="T29" s="53">
        <f t="shared" si="4"/>
        <v>0</v>
      </c>
      <c r="U29" s="35">
        <f>SUM(Timesheet!D29:BL29)-S29</f>
        <v>0</v>
      </c>
    </row>
    <row r="30" spans="1:21" ht="12.75" hidden="1" customHeight="1" outlineLevel="1" x14ac:dyDescent="0.2">
      <c r="A30" s="13"/>
      <c r="B30" s="3"/>
      <c r="C30" s="53"/>
      <c r="D30" s="53">
        <f t="shared" si="6"/>
        <v>0</v>
      </c>
      <c r="E30" s="53"/>
      <c r="F30" s="53"/>
      <c r="G30" s="53"/>
      <c r="H30" s="53">
        <f t="shared" si="1"/>
        <v>0</v>
      </c>
      <c r="I30" s="53"/>
      <c r="J30" s="53"/>
      <c r="K30" s="53"/>
      <c r="L30" s="53">
        <f t="shared" si="2"/>
        <v>0</v>
      </c>
      <c r="M30" s="53"/>
      <c r="N30" s="53"/>
      <c r="O30" s="53"/>
      <c r="P30" s="53">
        <f t="shared" si="3"/>
        <v>0</v>
      </c>
      <c r="Q30" s="53">
        <v>0</v>
      </c>
      <c r="R30" s="53">
        <f>HLOOKUP(T$1,Timesheet!D$4:BL$57,27)</f>
        <v>0</v>
      </c>
      <c r="S30" s="53">
        <f t="shared" si="5"/>
        <v>0</v>
      </c>
      <c r="T30" s="53">
        <f t="shared" si="4"/>
        <v>0</v>
      </c>
      <c r="U30" s="35">
        <f>SUM(Timesheet!D30:BL30)-S30</f>
        <v>0</v>
      </c>
    </row>
    <row r="31" spans="1:21" s="17" customFormat="1" hidden="1" outlineLevel="1" x14ac:dyDescent="0.2">
      <c r="A31" s="56" t="s">
        <v>40</v>
      </c>
      <c r="B31" s="56" t="s">
        <v>180</v>
      </c>
      <c r="C31" s="56">
        <f>SUM(C32:C36)</f>
        <v>0</v>
      </c>
      <c r="D31" s="56">
        <f t="shared" ref="D31:P31" si="25">SUM(D32:D36)</f>
        <v>0</v>
      </c>
      <c r="E31" s="56">
        <f t="shared" si="25"/>
        <v>578</v>
      </c>
      <c r="F31" s="56">
        <f t="shared" si="25"/>
        <v>0</v>
      </c>
      <c r="G31" s="56">
        <f t="shared" si="25"/>
        <v>0</v>
      </c>
      <c r="H31" s="56">
        <f t="shared" si="25"/>
        <v>0</v>
      </c>
      <c r="I31" s="56">
        <f t="shared" si="25"/>
        <v>0</v>
      </c>
      <c r="J31" s="56">
        <f t="shared" si="25"/>
        <v>0</v>
      </c>
      <c r="K31" s="56">
        <f t="shared" si="25"/>
        <v>0</v>
      </c>
      <c r="L31" s="56">
        <f t="shared" si="25"/>
        <v>0</v>
      </c>
      <c r="M31" s="56">
        <f t="shared" si="25"/>
        <v>0</v>
      </c>
      <c r="N31" s="56">
        <f t="shared" si="25"/>
        <v>0</v>
      </c>
      <c r="O31" s="56">
        <f t="shared" si="25"/>
        <v>0</v>
      </c>
      <c r="P31" s="56">
        <f t="shared" si="25"/>
        <v>0</v>
      </c>
      <c r="Q31" s="56">
        <v>0</v>
      </c>
      <c r="R31" s="56">
        <f t="shared" ref="R31" si="26">SUM(R32:R36)</f>
        <v>0</v>
      </c>
      <c r="S31" s="56">
        <f t="shared" ref="S31" si="27">SUM(S32:S36)</f>
        <v>0</v>
      </c>
      <c r="T31" s="56">
        <f t="shared" ref="T31" si="28">SUM(T32:T36)</f>
        <v>0</v>
      </c>
      <c r="U31" s="35">
        <f>SUM(Timesheet!D31:BL31)-S31</f>
        <v>0</v>
      </c>
    </row>
    <row r="32" spans="1:21" hidden="1" outlineLevel="1" x14ac:dyDescent="0.2">
      <c r="A32" s="13">
        <v>340</v>
      </c>
      <c r="B32" s="3" t="s">
        <v>41</v>
      </c>
      <c r="C32" s="53">
        <v>0</v>
      </c>
      <c r="D32" s="53">
        <v>0</v>
      </c>
      <c r="E32" s="53">
        <v>578</v>
      </c>
      <c r="F32" s="53"/>
      <c r="G32" s="53"/>
      <c r="H32" s="53">
        <f t="shared" si="1"/>
        <v>0</v>
      </c>
      <c r="I32" s="53"/>
      <c r="J32" s="53"/>
      <c r="K32" s="53"/>
      <c r="L32" s="53">
        <f t="shared" si="2"/>
        <v>0</v>
      </c>
      <c r="M32" s="53"/>
      <c r="N32" s="53"/>
      <c r="O32" s="53"/>
      <c r="P32" s="53">
        <f t="shared" si="3"/>
        <v>0</v>
      </c>
      <c r="Q32" s="53">
        <v>0</v>
      </c>
      <c r="R32" s="53">
        <f>HLOOKUP(T$1,Timesheet!D$4:BL$57,29)</f>
        <v>0</v>
      </c>
      <c r="S32" s="53">
        <f t="shared" si="5"/>
        <v>0</v>
      </c>
      <c r="T32" s="53">
        <f t="shared" si="4"/>
        <v>0</v>
      </c>
      <c r="U32" s="35">
        <f>SUM(Timesheet!D32:BL32)-S32</f>
        <v>0</v>
      </c>
    </row>
    <row r="33" spans="1:21" hidden="1" outlineLevel="1" x14ac:dyDescent="0.2">
      <c r="A33" s="13">
        <v>440</v>
      </c>
      <c r="B33" s="3" t="s">
        <v>15</v>
      </c>
      <c r="C33" s="53">
        <v>0</v>
      </c>
      <c r="D33" s="53">
        <f t="shared" si="6"/>
        <v>0</v>
      </c>
      <c r="E33" s="53">
        <v>0</v>
      </c>
      <c r="F33" s="53"/>
      <c r="G33" s="53"/>
      <c r="H33" s="53">
        <f t="shared" si="1"/>
        <v>0</v>
      </c>
      <c r="I33" s="53"/>
      <c r="J33" s="53"/>
      <c r="K33" s="53"/>
      <c r="L33" s="53">
        <f t="shared" si="2"/>
        <v>0</v>
      </c>
      <c r="M33" s="53"/>
      <c r="N33" s="53"/>
      <c r="O33" s="53"/>
      <c r="P33" s="53">
        <f t="shared" si="3"/>
        <v>0</v>
      </c>
      <c r="Q33" s="53">
        <v>0</v>
      </c>
      <c r="R33" s="53">
        <f>HLOOKUP(T$1,Timesheet!D$4:BL$57,30)</f>
        <v>0</v>
      </c>
      <c r="S33" s="53">
        <f t="shared" si="5"/>
        <v>0</v>
      </c>
      <c r="T33" s="53">
        <f t="shared" si="4"/>
        <v>0</v>
      </c>
      <c r="U33" s="35">
        <f>SUM(Timesheet!D33:BL33)-S33</f>
        <v>0</v>
      </c>
    </row>
    <row r="34" spans="1:21" hidden="1" outlineLevel="1" x14ac:dyDescent="0.2">
      <c r="A34" s="13">
        <v>350</v>
      </c>
      <c r="B34" s="3" t="s">
        <v>9</v>
      </c>
      <c r="C34" s="53">
        <v>0</v>
      </c>
      <c r="D34" s="53">
        <f t="shared" si="6"/>
        <v>0</v>
      </c>
      <c r="E34" s="53">
        <v>0</v>
      </c>
      <c r="F34" s="53"/>
      <c r="G34" s="53"/>
      <c r="H34" s="53">
        <f t="shared" si="1"/>
        <v>0</v>
      </c>
      <c r="I34" s="53"/>
      <c r="J34" s="53"/>
      <c r="K34" s="53"/>
      <c r="L34" s="53">
        <f t="shared" si="2"/>
        <v>0</v>
      </c>
      <c r="M34" s="53"/>
      <c r="N34" s="53"/>
      <c r="O34" s="53"/>
      <c r="P34" s="53">
        <f t="shared" si="3"/>
        <v>0</v>
      </c>
      <c r="Q34" s="53">
        <v>0</v>
      </c>
      <c r="R34" s="53">
        <f>HLOOKUP(T$1,Timesheet!D$4:BL$57,31)</f>
        <v>0</v>
      </c>
      <c r="S34" s="53">
        <f t="shared" si="5"/>
        <v>0</v>
      </c>
      <c r="T34" s="53">
        <f t="shared" si="4"/>
        <v>0</v>
      </c>
      <c r="U34" s="35">
        <f>SUM(Timesheet!D34:BL34)-S34</f>
        <v>0</v>
      </c>
    </row>
    <row r="35" spans="1:21" hidden="1" outlineLevel="1" x14ac:dyDescent="0.2">
      <c r="A35" s="13">
        <v>450</v>
      </c>
      <c r="B35" s="3" t="s">
        <v>16</v>
      </c>
      <c r="C35" s="53">
        <v>0</v>
      </c>
      <c r="D35" s="53">
        <f t="shared" si="6"/>
        <v>0</v>
      </c>
      <c r="E35" s="53">
        <v>0</v>
      </c>
      <c r="F35" s="53"/>
      <c r="G35" s="53"/>
      <c r="H35" s="53">
        <f t="shared" si="1"/>
        <v>0</v>
      </c>
      <c r="I35" s="53"/>
      <c r="J35" s="53"/>
      <c r="K35" s="53"/>
      <c r="L35" s="53">
        <f t="shared" si="2"/>
        <v>0</v>
      </c>
      <c r="M35" s="53"/>
      <c r="N35" s="53"/>
      <c r="O35" s="53"/>
      <c r="P35" s="53">
        <f t="shared" si="3"/>
        <v>0</v>
      </c>
      <c r="Q35" s="53">
        <v>0</v>
      </c>
      <c r="R35" s="53">
        <f>HLOOKUP(T$1,Timesheet!D$4:BL$57,32)</f>
        <v>0</v>
      </c>
      <c r="S35" s="53">
        <f t="shared" si="5"/>
        <v>0</v>
      </c>
      <c r="T35" s="53">
        <f t="shared" si="4"/>
        <v>0</v>
      </c>
      <c r="U35" s="35">
        <f>SUM(Timesheet!D35:BL35)-S35</f>
        <v>0</v>
      </c>
    </row>
    <row r="36" spans="1:21" ht="12.75" hidden="1" customHeight="1" outlineLevel="1" x14ac:dyDescent="0.2">
      <c r="A36" s="13"/>
      <c r="B36" s="3"/>
      <c r="C36" s="53"/>
      <c r="D36" s="53">
        <f t="shared" si="6"/>
        <v>0</v>
      </c>
      <c r="E36" s="53"/>
      <c r="F36" s="53"/>
      <c r="G36" s="53"/>
      <c r="H36" s="53">
        <f t="shared" si="1"/>
        <v>0</v>
      </c>
      <c r="I36" s="53"/>
      <c r="J36" s="53"/>
      <c r="K36" s="53"/>
      <c r="L36" s="53">
        <f t="shared" si="2"/>
        <v>0</v>
      </c>
      <c r="M36" s="53"/>
      <c r="N36" s="53"/>
      <c r="O36" s="53"/>
      <c r="P36" s="53">
        <f t="shared" si="3"/>
        <v>0</v>
      </c>
      <c r="Q36" s="53">
        <v>0</v>
      </c>
      <c r="R36" s="53">
        <f>HLOOKUP(T$1,Timesheet!D$4:BL$57,33)</f>
        <v>0</v>
      </c>
      <c r="S36" s="53">
        <f t="shared" si="5"/>
        <v>0</v>
      </c>
      <c r="T36" s="53">
        <f t="shared" si="4"/>
        <v>0</v>
      </c>
      <c r="U36" s="35">
        <f>SUM(Timesheet!D36:BL36)-S36</f>
        <v>0</v>
      </c>
    </row>
    <row r="37" spans="1:21" collapsed="1" x14ac:dyDescent="0.2">
      <c r="A37" s="56" t="s">
        <v>39</v>
      </c>
      <c r="B37" s="56" t="s">
        <v>70</v>
      </c>
      <c r="C37" s="56">
        <f>SUM(C38:C40)</f>
        <v>4644</v>
      </c>
      <c r="D37" s="56">
        <f t="shared" ref="D37:P37" si="29">SUM(D38:D40)</f>
        <v>0</v>
      </c>
      <c r="E37" s="56">
        <f t="shared" si="29"/>
        <v>518</v>
      </c>
      <c r="F37" s="56">
        <f t="shared" si="29"/>
        <v>0</v>
      </c>
      <c r="G37" s="56">
        <f t="shared" si="29"/>
        <v>0</v>
      </c>
      <c r="H37" s="56">
        <f t="shared" si="29"/>
        <v>0</v>
      </c>
      <c r="I37" s="56">
        <f t="shared" si="29"/>
        <v>0</v>
      </c>
      <c r="J37" s="56">
        <f t="shared" si="29"/>
        <v>0</v>
      </c>
      <c r="K37" s="56">
        <f t="shared" si="29"/>
        <v>0</v>
      </c>
      <c r="L37" s="56">
        <f t="shared" si="29"/>
        <v>0</v>
      </c>
      <c r="M37" s="56">
        <f t="shared" si="29"/>
        <v>0</v>
      </c>
      <c r="N37" s="56">
        <f t="shared" si="29"/>
        <v>0</v>
      </c>
      <c r="O37" s="56">
        <f t="shared" si="29"/>
        <v>0</v>
      </c>
      <c r="P37" s="56">
        <f t="shared" si="29"/>
        <v>4644</v>
      </c>
      <c r="Q37" s="56">
        <v>1254</v>
      </c>
      <c r="R37" s="56">
        <f t="shared" ref="R37" si="30">SUM(R38:R40)</f>
        <v>120</v>
      </c>
      <c r="S37" s="56">
        <f t="shared" ref="S37" si="31">SUM(S38:S40)</f>
        <v>1374</v>
      </c>
      <c r="T37" s="56">
        <f t="shared" ref="T37" si="32">SUM(T38:T40)</f>
        <v>3270</v>
      </c>
      <c r="U37" s="35">
        <f>SUM(Timesheet!D37:BL37)-S37</f>
        <v>0</v>
      </c>
    </row>
    <row r="38" spans="1:21" x14ac:dyDescent="0.2">
      <c r="A38" s="13">
        <v>360</v>
      </c>
      <c r="B38" s="3" t="s">
        <v>10</v>
      </c>
      <c r="C38" s="53">
        <v>2134</v>
      </c>
      <c r="D38" s="53">
        <v>0</v>
      </c>
      <c r="E38" s="53">
        <v>255</v>
      </c>
      <c r="F38" s="53"/>
      <c r="G38" s="53"/>
      <c r="H38" s="53">
        <f t="shared" si="1"/>
        <v>0</v>
      </c>
      <c r="I38" s="53"/>
      <c r="J38" s="53"/>
      <c r="K38" s="53"/>
      <c r="L38" s="53">
        <f t="shared" si="2"/>
        <v>0</v>
      </c>
      <c r="M38" s="53"/>
      <c r="N38" s="53"/>
      <c r="O38" s="53"/>
      <c r="P38" s="53">
        <f t="shared" si="3"/>
        <v>2134</v>
      </c>
      <c r="Q38" s="53">
        <v>631</v>
      </c>
      <c r="R38" s="53">
        <f>HLOOKUP(T$1,Timesheet!D$4:BL$57,35)</f>
        <v>60</v>
      </c>
      <c r="S38" s="53">
        <f t="shared" si="5"/>
        <v>691</v>
      </c>
      <c r="T38" s="53">
        <f t="shared" si="4"/>
        <v>1443</v>
      </c>
      <c r="U38" s="35">
        <f>SUM(Timesheet!D38:BL38)-S38</f>
        <v>0</v>
      </c>
    </row>
    <row r="39" spans="1:21" x14ac:dyDescent="0.2">
      <c r="A39" s="13">
        <v>460</v>
      </c>
      <c r="B39" s="3" t="s">
        <v>17</v>
      </c>
      <c r="C39" s="53">
        <v>2510</v>
      </c>
      <c r="D39" s="53">
        <v>0</v>
      </c>
      <c r="E39" s="53">
        <v>263</v>
      </c>
      <c r="F39" s="53"/>
      <c r="G39" s="53"/>
      <c r="H39" s="53">
        <f t="shared" si="1"/>
        <v>0</v>
      </c>
      <c r="I39" s="53"/>
      <c r="J39" s="53"/>
      <c r="K39" s="53"/>
      <c r="L39" s="53">
        <f t="shared" si="2"/>
        <v>0</v>
      </c>
      <c r="M39" s="53"/>
      <c r="N39" s="53"/>
      <c r="O39" s="53"/>
      <c r="P39" s="53">
        <f t="shared" si="3"/>
        <v>2510</v>
      </c>
      <c r="Q39" s="53">
        <v>623</v>
      </c>
      <c r="R39" s="53">
        <f>HLOOKUP(T$1,Timesheet!D$4:BL$57,36)</f>
        <v>60</v>
      </c>
      <c r="S39" s="53">
        <f t="shared" si="5"/>
        <v>683</v>
      </c>
      <c r="T39" s="53">
        <f t="shared" si="4"/>
        <v>1827</v>
      </c>
      <c r="U39" s="35">
        <f>SUM(Timesheet!D39:BL39)-S39</f>
        <v>0</v>
      </c>
    </row>
    <row r="40" spans="1:21" ht="12.75" hidden="1" customHeight="1" outlineLevel="1" x14ac:dyDescent="0.2">
      <c r="A40" s="13"/>
      <c r="B40" s="3"/>
      <c r="C40" s="53"/>
      <c r="D40" s="53">
        <f t="shared" si="6"/>
        <v>0</v>
      </c>
      <c r="E40" s="53"/>
      <c r="F40" s="53"/>
      <c r="G40" s="53"/>
      <c r="H40" s="53">
        <f t="shared" si="1"/>
        <v>0</v>
      </c>
      <c r="I40" s="53"/>
      <c r="J40" s="53"/>
      <c r="K40" s="53"/>
      <c r="L40" s="53">
        <f t="shared" si="2"/>
        <v>0</v>
      </c>
      <c r="M40" s="53"/>
      <c r="N40" s="53"/>
      <c r="O40" s="53"/>
      <c r="P40" s="53">
        <f t="shared" si="3"/>
        <v>0</v>
      </c>
      <c r="Q40" s="53">
        <v>0</v>
      </c>
      <c r="R40" s="53">
        <f>HLOOKUP(T$1,Timesheet!D$4:BL$57,37)</f>
        <v>0</v>
      </c>
      <c r="S40" s="53">
        <f t="shared" si="5"/>
        <v>0</v>
      </c>
      <c r="T40" s="53">
        <f t="shared" si="4"/>
        <v>0</v>
      </c>
      <c r="U40" s="35">
        <f>SUM(Timesheet!D40:BL40)-S40</f>
        <v>0</v>
      </c>
    </row>
    <row r="41" spans="1:21" s="17" customFormat="1" collapsed="1" x14ac:dyDescent="0.2">
      <c r="A41" s="56" t="s">
        <v>40</v>
      </c>
      <c r="B41" s="56" t="s">
        <v>68</v>
      </c>
      <c r="C41" s="56">
        <f>SUM(C42:C44)</f>
        <v>204</v>
      </c>
      <c r="D41" s="56">
        <f t="shared" ref="D41:P41" si="33">SUM(D42:D44)</f>
        <v>0</v>
      </c>
      <c r="E41" s="56">
        <f t="shared" si="33"/>
        <v>880</v>
      </c>
      <c r="F41" s="56">
        <f t="shared" si="33"/>
        <v>0</v>
      </c>
      <c r="G41" s="56">
        <f t="shared" si="33"/>
        <v>0</v>
      </c>
      <c r="H41" s="56">
        <f t="shared" si="33"/>
        <v>0</v>
      </c>
      <c r="I41" s="56">
        <f t="shared" si="33"/>
        <v>0</v>
      </c>
      <c r="J41" s="56">
        <f t="shared" si="33"/>
        <v>0</v>
      </c>
      <c r="K41" s="56">
        <f t="shared" si="33"/>
        <v>0</v>
      </c>
      <c r="L41" s="56">
        <f t="shared" si="33"/>
        <v>0</v>
      </c>
      <c r="M41" s="56">
        <f t="shared" si="33"/>
        <v>0</v>
      </c>
      <c r="N41" s="56">
        <f t="shared" si="33"/>
        <v>0</v>
      </c>
      <c r="O41" s="56">
        <f t="shared" si="33"/>
        <v>0</v>
      </c>
      <c r="P41" s="56">
        <f t="shared" si="33"/>
        <v>204</v>
      </c>
      <c r="Q41" s="56">
        <v>79.5</v>
      </c>
      <c r="R41" s="56">
        <f t="shared" ref="R41" si="34">SUM(R42:R44)</f>
        <v>11</v>
      </c>
      <c r="S41" s="56">
        <f>SUM(S42:S44)</f>
        <v>90.5</v>
      </c>
      <c r="T41" s="56">
        <f t="shared" ref="T41" si="35">SUM(T42:T44)</f>
        <v>113.5</v>
      </c>
      <c r="U41" s="35">
        <f>SUM(Timesheet!D41:BL41)-S41</f>
        <v>0</v>
      </c>
    </row>
    <row r="42" spans="1:21" hidden="1" outlineLevel="1" collapsed="1" x14ac:dyDescent="0.2">
      <c r="A42" s="13">
        <v>420</v>
      </c>
      <c r="B42" s="13" t="s">
        <v>13</v>
      </c>
      <c r="C42" s="53">
        <v>0</v>
      </c>
      <c r="D42" s="53">
        <v>0</v>
      </c>
      <c r="E42" s="53">
        <v>800</v>
      </c>
      <c r="F42" s="53"/>
      <c r="G42" s="53"/>
      <c r="H42" s="53">
        <f t="shared" si="1"/>
        <v>0</v>
      </c>
      <c r="I42" s="53"/>
      <c r="J42" s="53"/>
      <c r="K42" s="53"/>
      <c r="L42" s="53">
        <f t="shared" si="2"/>
        <v>0</v>
      </c>
      <c r="M42" s="53"/>
      <c r="N42" s="53"/>
      <c r="O42" s="53"/>
      <c r="P42" s="53">
        <f t="shared" si="3"/>
        <v>0</v>
      </c>
      <c r="Q42" s="53">
        <v>0</v>
      </c>
      <c r="R42" s="53">
        <f>HLOOKUP(T$1,Timesheet!D$4:BL$57,39)</f>
        <v>0</v>
      </c>
      <c r="S42" s="53">
        <f t="shared" si="5"/>
        <v>0</v>
      </c>
      <c r="T42" s="53">
        <f t="shared" si="4"/>
        <v>0</v>
      </c>
      <c r="U42" s="35">
        <f>SUM(Timesheet!D42:BL42)-S42</f>
        <v>0</v>
      </c>
    </row>
    <row r="43" spans="1:21" collapsed="1" x14ac:dyDescent="0.2">
      <c r="A43" s="13">
        <v>490</v>
      </c>
      <c r="B43" s="13" t="s">
        <v>20</v>
      </c>
      <c r="C43" s="53">
        <v>204</v>
      </c>
      <c r="D43" s="53">
        <v>0</v>
      </c>
      <c r="E43" s="53">
        <v>80</v>
      </c>
      <c r="F43" s="53"/>
      <c r="G43" s="53"/>
      <c r="H43" s="53">
        <f t="shared" si="1"/>
        <v>0</v>
      </c>
      <c r="I43" s="53"/>
      <c r="J43" s="53"/>
      <c r="K43" s="53"/>
      <c r="L43" s="53">
        <f t="shared" si="2"/>
        <v>0</v>
      </c>
      <c r="M43" s="53"/>
      <c r="N43" s="53"/>
      <c r="O43" s="53"/>
      <c r="P43" s="53">
        <f t="shared" si="3"/>
        <v>204</v>
      </c>
      <c r="Q43" s="53">
        <v>79.5</v>
      </c>
      <c r="R43" s="53">
        <f>HLOOKUP(T$1,Timesheet!D$4:BL$57,40)</f>
        <v>11</v>
      </c>
      <c r="S43" s="53">
        <f t="shared" si="5"/>
        <v>90.5</v>
      </c>
      <c r="T43" s="53">
        <f t="shared" si="4"/>
        <v>113.5</v>
      </c>
      <c r="U43" s="35">
        <f>SUM(Timesheet!D43:BL43)-S43</f>
        <v>0</v>
      </c>
    </row>
    <row r="44" spans="1:21" ht="12.75" hidden="1" customHeight="1" outlineLevel="1" x14ac:dyDescent="0.2">
      <c r="A44" s="13"/>
      <c r="B44" s="3"/>
      <c r="C44" s="53"/>
      <c r="D44" s="53">
        <f t="shared" si="6"/>
        <v>0</v>
      </c>
      <c r="E44" s="53"/>
      <c r="F44" s="53"/>
      <c r="G44" s="53"/>
      <c r="H44" s="53">
        <f t="shared" si="1"/>
        <v>0</v>
      </c>
      <c r="I44" s="53"/>
      <c r="J44" s="53"/>
      <c r="K44" s="53"/>
      <c r="L44" s="53">
        <f t="shared" si="2"/>
        <v>0</v>
      </c>
      <c r="M44" s="53"/>
      <c r="N44" s="53"/>
      <c r="O44" s="53"/>
      <c r="P44" s="53">
        <f t="shared" si="3"/>
        <v>0</v>
      </c>
      <c r="Q44" s="53">
        <v>0</v>
      </c>
      <c r="R44" s="53">
        <f>HLOOKUP(T$1,Timesheet!D$4:BL$57,41)</f>
        <v>0</v>
      </c>
      <c r="S44" s="53">
        <f t="shared" si="5"/>
        <v>0</v>
      </c>
      <c r="T44" s="53">
        <f t="shared" si="4"/>
        <v>0</v>
      </c>
      <c r="U44" s="35">
        <f>SUM(Timesheet!D44:BL44)-S44</f>
        <v>0</v>
      </c>
    </row>
    <row r="45" spans="1:21" collapsed="1" x14ac:dyDescent="0.2">
      <c r="A45" s="203" t="s">
        <v>42</v>
      </c>
      <c r="B45" s="56" t="s">
        <v>51</v>
      </c>
      <c r="C45" s="56">
        <f t="shared" ref="C45:P45" si="36">SUM(C46:C48)</f>
        <v>7079</v>
      </c>
      <c r="D45" s="56">
        <f t="shared" si="36"/>
        <v>0</v>
      </c>
      <c r="E45" s="56">
        <f t="shared" si="36"/>
        <v>0</v>
      </c>
      <c r="F45" s="56">
        <f t="shared" si="36"/>
        <v>0</v>
      </c>
      <c r="G45" s="56">
        <f t="shared" si="36"/>
        <v>0</v>
      </c>
      <c r="H45" s="56">
        <f t="shared" si="36"/>
        <v>0</v>
      </c>
      <c r="I45" s="56">
        <f t="shared" si="36"/>
        <v>0</v>
      </c>
      <c r="J45" s="56">
        <f t="shared" si="36"/>
        <v>0</v>
      </c>
      <c r="K45" s="56">
        <f t="shared" si="36"/>
        <v>0</v>
      </c>
      <c r="L45" s="56">
        <f t="shared" si="36"/>
        <v>0</v>
      </c>
      <c r="M45" s="56">
        <f t="shared" si="36"/>
        <v>0</v>
      </c>
      <c r="N45" s="56">
        <f t="shared" si="36"/>
        <v>0</v>
      </c>
      <c r="O45" s="56">
        <f t="shared" si="36"/>
        <v>0</v>
      </c>
      <c r="P45" s="56">
        <f t="shared" si="36"/>
        <v>7079</v>
      </c>
      <c r="Q45" s="56">
        <v>1453.5</v>
      </c>
      <c r="R45" s="56">
        <f>SUM(R46:R48)</f>
        <v>66</v>
      </c>
      <c r="S45" s="56">
        <f>SUM(S46:S48)</f>
        <v>1522</v>
      </c>
      <c r="T45" s="56">
        <f>SUM(T46:T48)</f>
        <v>5557</v>
      </c>
      <c r="U45" s="35">
        <f>SUM(Timesheet!D45:BL45)-S45</f>
        <v>0</v>
      </c>
    </row>
    <row r="46" spans="1:21" x14ac:dyDescent="0.2">
      <c r="A46" s="13">
        <v>370</v>
      </c>
      <c r="B46" s="13" t="s">
        <v>11</v>
      </c>
      <c r="C46" s="53">
        <v>1613</v>
      </c>
      <c r="D46" s="53">
        <f t="shared" si="6"/>
        <v>0</v>
      </c>
      <c r="E46" s="53">
        <v>0</v>
      </c>
      <c r="F46" s="53"/>
      <c r="G46" s="53"/>
      <c r="H46" s="53">
        <f t="shared" si="1"/>
        <v>0</v>
      </c>
      <c r="I46" s="53"/>
      <c r="J46" s="53"/>
      <c r="K46" s="53"/>
      <c r="L46" s="53">
        <f t="shared" si="2"/>
        <v>0</v>
      </c>
      <c r="M46" s="53"/>
      <c r="N46" s="53"/>
      <c r="O46" s="53"/>
      <c r="P46" s="53">
        <f t="shared" si="3"/>
        <v>1613</v>
      </c>
      <c r="Q46" s="53">
        <v>181.5</v>
      </c>
      <c r="R46" s="53">
        <f>HLOOKUP(T$1,Timesheet!D$4:BL$57,43)</f>
        <v>5.5</v>
      </c>
      <c r="S46" s="53">
        <f t="shared" si="5"/>
        <v>187</v>
      </c>
      <c r="T46" s="53">
        <f t="shared" si="4"/>
        <v>1426</v>
      </c>
      <c r="U46" s="35">
        <f>SUM(Timesheet!D46:BL46)-S46</f>
        <v>0</v>
      </c>
    </row>
    <row r="47" spans="1:21" x14ac:dyDescent="0.2">
      <c r="A47" s="13">
        <v>470</v>
      </c>
      <c r="B47" s="13" t="s">
        <v>18</v>
      </c>
      <c r="C47" s="53">
        <v>5466</v>
      </c>
      <c r="D47" s="53">
        <f t="shared" si="6"/>
        <v>0</v>
      </c>
      <c r="E47" s="53">
        <v>0</v>
      </c>
      <c r="F47" s="53"/>
      <c r="G47" s="53"/>
      <c r="H47" s="53">
        <f t="shared" si="1"/>
        <v>0</v>
      </c>
      <c r="I47" s="53"/>
      <c r="J47" s="53"/>
      <c r="K47" s="53"/>
      <c r="L47" s="53">
        <f t="shared" si="2"/>
        <v>0</v>
      </c>
      <c r="M47" s="53"/>
      <c r="N47" s="53"/>
      <c r="O47" s="53"/>
      <c r="P47" s="53">
        <f t="shared" si="3"/>
        <v>5466</v>
      </c>
      <c r="Q47" s="53">
        <v>1274.5</v>
      </c>
      <c r="R47" s="53">
        <f>HLOOKUP(T$1,Timesheet!D$4:BL$57,44)</f>
        <v>60.5</v>
      </c>
      <c r="S47" s="53">
        <f t="shared" si="5"/>
        <v>1335</v>
      </c>
      <c r="T47" s="53">
        <f t="shared" si="4"/>
        <v>4131</v>
      </c>
      <c r="U47" s="35">
        <f>SUM(Timesheet!D47:BL47)-S47</f>
        <v>0</v>
      </c>
    </row>
    <row r="48" spans="1:21" ht="12.75" hidden="1" customHeight="1" outlineLevel="1" x14ac:dyDescent="0.2">
      <c r="A48" s="13"/>
      <c r="B48" s="3"/>
      <c r="C48" s="53"/>
      <c r="D48" s="53">
        <f t="shared" si="6"/>
        <v>0</v>
      </c>
      <c r="E48" s="53"/>
      <c r="F48" s="53"/>
      <c r="G48" s="53"/>
      <c r="H48" s="53">
        <f t="shared" si="1"/>
        <v>0</v>
      </c>
      <c r="I48" s="53"/>
      <c r="J48" s="53"/>
      <c r="K48" s="53"/>
      <c r="L48" s="53">
        <f t="shared" si="2"/>
        <v>0</v>
      </c>
      <c r="M48" s="53"/>
      <c r="N48" s="53"/>
      <c r="O48" s="53"/>
      <c r="P48" s="53">
        <f t="shared" si="3"/>
        <v>0</v>
      </c>
      <c r="Q48" s="53">
        <v>0</v>
      </c>
      <c r="R48" s="53">
        <f>HLOOKUP(T$1,Timesheet!D$4:BL$57,45)</f>
        <v>0</v>
      </c>
      <c r="S48" s="53">
        <f t="shared" si="5"/>
        <v>0</v>
      </c>
      <c r="T48" s="53">
        <f t="shared" si="4"/>
        <v>0</v>
      </c>
      <c r="U48" s="35">
        <f>SUM(Timesheet!D48:BL48)-S48</f>
        <v>0</v>
      </c>
    </row>
    <row r="49" spans="1:21" s="17" customFormat="1" collapsed="1" x14ac:dyDescent="0.2">
      <c r="A49" s="203" t="s">
        <v>43</v>
      </c>
      <c r="B49" s="56" t="s">
        <v>69</v>
      </c>
      <c r="C49" s="56">
        <f>SUM(C50:C52)</f>
        <v>503</v>
      </c>
      <c r="D49" s="56">
        <f t="shared" ref="D49:P49" si="37">SUM(D50:D52)</f>
        <v>0</v>
      </c>
      <c r="E49" s="56">
        <f t="shared" si="37"/>
        <v>0</v>
      </c>
      <c r="F49" s="56">
        <f t="shared" si="37"/>
        <v>0</v>
      </c>
      <c r="G49" s="56">
        <f t="shared" si="37"/>
        <v>0</v>
      </c>
      <c r="H49" s="56">
        <f t="shared" si="37"/>
        <v>0</v>
      </c>
      <c r="I49" s="56">
        <f t="shared" si="37"/>
        <v>0</v>
      </c>
      <c r="J49" s="56">
        <f t="shared" si="37"/>
        <v>0</v>
      </c>
      <c r="K49" s="56">
        <f t="shared" si="37"/>
        <v>0</v>
      </c>
      <c r="L49" s="56">
        <f t="shared" si="37"/>
        <v>0</v>
      </c>
      <c r="M49" s="56">
        <f t="shared" si="37"/>
        <v>0</v>
      </c>
      <c r="N49" s="56">
        <f t="shared" si="37"/>
        <v>0</v>
      </c>
      <c r="O49" s="56">
        <f t="shared" si="37"/>
        <v>0</v>
      </c>
      <c r="P49" s="56">
        <f t="shared" si="37"/>
        <v>503</v>
      </c>
      <c r="Q49" s="56">
        <v>235.5</v>
      </c>
      <c r="R49" s="56">
        <f t="shared" ref="R49" si="38">SUM(R50:R52)</f>
        <v>7</v>
      </c>
      <c r="S49" s="56">
        <f>SUM(S50:S52)</f>
        <v>242.5</v>
      </c>
      <c r="T49" s="56">
        <f t="shared" ref="T49" si="39">SUM(T50:T52)</f>
        <v>260.5</v>
      </c>
      <c r="U49" s="35">
        <f>SUM(Timesheet!D49:BL49)-S49</f>
        <v>0</v>
      </c>
    </row>
    <row r="50" spans="1:21" x14ac:dyDescent="0.2">
      <c r="A50" s="13">
        <v>380</v>
      </c>
      <c r="B50" s="3" t="s">
        <v>12</v>
      </c>
      <c r="C50" s="53">
        <v>237</v>
      </c>
      <c r="D50" s="53">
        <f t="shared" si="6"/>
        <v>0</v>
      </c>
      <c r="E50" s="53"/>
      <c r="F50" s="53"/>
      <c r="G50" s="53"/>
      <c r="H50" s="53">
        <f t="shared" si="1"/>
        <v>0</v>
      </c>
      <c r="I50" s="53"/>
      <c r="J50" s="53"/>
      <c r="K50" s="53"/>
      <c r="L50" s="53">
        <f t="shared" si="2"/>
        <v>0</v>
      </c>
      <c r="M50" s="53"/>
      <c r="N50" s="53"/>
      <c r="O50" s="53"/>
      <c r="P50" s="53">
        <f t="shared" si="3"/>
        <v>237</v>
      </c>
      <c r="Q50" s="53">
        <v>151.5</v>
      </c>
      <c r="R50" s="53">
        <f>HLOOKUP(T$1,Timesheet!D$4:BL$57,47)</f>
        <v>7</v>
      </c>
      <c r="S50" s="53">
        <f t="shared" si="5"/>
        <v>158.5</v>
      </c>
      <c r="T50" s="53">
        <f t="shared" si="4"/>
        <v>78.5</v>
      </c>
      <c r="U50" s="35">
        <f>SUM(Timesheet!D50:BL50)-S50</f>
        <v>0</v>
      </c>
    </row>
    <row r="51" spans="1:21" x14ac:dyDescent="0.2">
      <c r="A51" s="13">
        <v>480</v>
      </c>
      <c r="B51" s="3" t="s">
        <v>19</v>
      </c>
      <c r="C51" s="53">
        <v>266</v>
      </c>
      <c r="D51" s="53">
        <f t="shared" si="6"/>
        <v>0</v>
      </c>
      <c r="E51" s="53"/>
      <c r="F51" s="53"/>
      <c r="G51" s="53"/>
      <c r="H51" s="53">
        <f t="shared" si="1"/>
        <v>0</v>
      </c>
      <c r="I51" s="53"/>
      <c r="J51" s="53"/>
      <c r="K51" s="53"/>
      <c r="L51" s="53">
        <f t="shared" si="2"/>
        <v>0</v>
      </c>
      <c r="M51" s="53"/>
      <c r="N51" s="53"/>
      <c r="O51" s="53"/>
      <c r="P51" s="53">
        <f t="shared" si="3"/>
        <v>266</v>
      </c>
      <c r="Q51" s="53">
        <v>84</v>
      </c>
      <c r="R51" s="53">
        <f>HLOOKUP(T$1,Timesheet!D$4:BL$57,48)</f>
        <v>0</v>
      </c>
      <c r="S51" s="53">
        <f t="shared" si="5"/>
        <v>84</v>
      </c>
      <c r="T51" s="53">
        <f t="shared" si="4"/>
        <v>182</v>
      </c>
      <c r="U51" s="35">
        <f>SUM(Timesheet!D51:BL51)-S51</f>
        <v>0</v>
      </c>
    </row>
    <row r="52" spans="1:21" ht="12.75" hidden="1" customHeight="1" outlineLevel="1" x14ac:dyDescent="0.2">
      <c r="A52" s="13"/>
      <c r="B52" s="3"/>
      <c r="C52" s="53"/>
      <c r="D52" s="53">
        <f t="shared" si="6"/>
        <v>0</v>
      </c>
      <c r="E52" s="53"/>
      <c r="F52" s="53"/>
      <c r="G52" s="53"/>
      <c r="H52" s="53">
        <f t="shared" si="1"/>
        <v>0</v>
      </c>
      <c r="I52" s="53"/>
      <c r="J52" s="53"/>
      <c r="K52" s="53"/>
      <c r="L52" s="53">
        <f t="shared" si="2"/>
        <v>0</v>
      </c>
      <c r="M52" s="53"/>
      <c r="N52" s="53"/>
      <c r="O52" s="53"/>
      <c r="P52" s="53">
        <f t="shared" si="3"/>
        <v>0</v>
      </c>
      <c r="Q52" s="53"/>
      <c r="R52" s="53">
        <f>HLOOKUP(T$1,Timesheet!D$4:BL$57,49)</f>
        <v>0</v>
      </c>
      <c r="S52" s="53">
        <f t="shared" si="5"/>
        <v>0</v>
      </c>
      <c r="T52" s="53">
        <f t="shared" si="4"/>
        <v>0</v>
      </c>
      <c r="U52" s="35">
        <f>SUM(Timesheet!D52:BL52)-S52</f>
        <v>0</v>
      </c>
    </row>
    <row r="53" spans="1:21" s="17" customFormat="1" hidden="1" outlineLevel="1" x14ac:dyDescent="0.2">
      <c r="A53" s="203" t="s">
        <v>54</v>
      </c>
      <c r="B53" s="56" t="s">
        <v>183</v>
      </c>
      <c r="C53" s="56">
        <f t="shared" ref="C53:P53" si="40">SUM(C54:C56)</f>
        <v>0</v>
      </c>
      <c r="D53" s="56">
        <f t="shared" si="40"/>
        <v>0</v>
      </c>
      <c r="E53" s="56">
        <f t="shared" si="40"/>
        <v>0</v>
      </c>
      <c r="F53" s="56">
        <f t="shared" si="40"/>
        <v>0</v>
      </c>
      <c r="G53" s="56">
        <f t="shared" si="40"/>
        <v>0</v>
      </c>
      <c r="H53" s="56">
        <f t="shared" si="40"/>
        <v>0</v>
      </c>
      <c r="I53" s="56">
        <f t="shared" si="40"/>
        <v>0</v>
      </c>
      <c r="J53" s="56">
        <f t="shared" si="40"/>
        <v>0</v>
      </c>
      <c r="K53" s="56">
        <f t="shared" si="40"/>
        <v>0</v>
      </c>
      <c r="L53" s="56">
        <f t="shared" si="40"/>
        <v>0</v>
      </c>
      <c r="M53" s="56">
        <f t="shared" si="40"/>
        <v>0</v>
      </c>
      <c r="N53" s="56">
        <f t="shared" si="40"/>
        <v>0</v>
      </c>
      <c r="O53" s="56">
        <f t="shared" si="40"/>
        <v>0</v>
      </c>
      <c r="P53" s="56">
        <f t="shared" si="40"/>
        <v>0</v>
      </c>
      <c r="Q53" s="56">
        <f>SUM(Q54:Q56)</f>
        <v>0</v>
      </c>
      <c r="R53" s="56">
        <f>SUM(R54:R56)</f>
        <v>0</v>
      </c>
      <c r="S53" s="56">
        <f>SUM(S54:S56)</f>
        <v>0</v>
      </c>
      <c r="T53" s="56">
        <f>SUM(T54:T56)</f>
        <v>0</v>
      </c>
      <c r="U53" s="35">
        <f>SUM(Timesheet!D53:BL53)-S53</f>
        <v>0</v>
      </c>
    </row>
    <row r="54" spans="1:21" hidden="1" outlineLevel="1" collapsed="1" x14ac:dyDescent="0.2">
      <c r="A54" s="13">
        <v>500</v>
      </c>
      <c r="B54" s="3"/>
      <c r="C54" s="53"/>
      <c r="D54" s="53">
        <f>SUM(E54:G54)</f>
        <v>0</v>
      </c>
      <c r="E54" s="53"/>
      <c r="F54" s="53"/>
      <c r="G54" s="53"/>
      <c r="H54" s="53">
        <f>SUM(I54:K54)</f>
        <v>0</v>
      </c>
      <c r="I54" s="53"/>
      <c r="J54" s="53"/>
      <c r="K54" s="53"/>
      <c r="L54" s="53">
        <f>SUM(M54:O54)</f>
        <v>0</v>
      </c>
      <c r="M54" s="53"/>
      <c r="N54" s="53"/>
      <c r="O54" s="53"/>
      <c r="P54" s="53">
        <f t="shared" si="3"/>
        <v>0</v>
      </c>
      <c r="Q54" s="53"/>
      <c r="R54" s="53">
        <f>HLOOKUP(T$1,Timesheet!D$4:BL$57,51)</f>
        <v>0</v>
      </c>
      <c r="S54" s="53">
        <f t="shared" si="5"/>
        <v>0</v>
      </c>
      <c r="T54" s="53">
        <f t="shared" si="4"/>
        <v>0</v>
      </c>
      <c r="U54" s="35">
        <f>SUM(Timesheet!D54:BL54)-S54</f>
        <v>0</v>
      </c>
    </row>
    <row r="55" spans="1:21" hidden="1" outlineLevel="1" x14ac:dyDescent="0.2">
      <c r="A55" s="13">
        <v>510</v>
      </c>
      <c r="B55" s="3"/>
      <c r="C55" s="53"/>
      <c r="D55" s="53">
        <f>SUM(E55:G55)</f>
        <v>0</v>
      </c>
      <c r="E55" s="53"/>
      <c r="F55" s="53"/>
      <c r="G55" s="53"/>
      <c r="H55" s="53">
        <f>SUM(I55:K55)</f>
        <v>0</v>
      </c>
      <c r="I55" s="53"/>
      <c r="J55" s="53"/>
      <c r="K55" s="53"/>
      <c r="L55" s="53">
        <f>SUM(M55:O55)</f>
        <v>0</v>
      </c>
      <c r="M55" s="53"/>
      <c r="N55" s="53"/>
      <c r="O55" s="53"/>
      <c r="P55" s="53">
        <f t="shared" ref="P55" si="41">+C55+D55+H55+L55</f>
        <v>0</v>
      </c>
      <c r="Q55" s="53"/>
      <c r="R55" s="53">
        <f>HLOOKUP(T$1,Timesheet!D$4:BL$57,52)</f>
        <v>0</v>
      </c>
      <c r="S55" s="53">
        <f t="shared" ref="S55" si="42">SUM(Q55:R55)</f>
        <v>0</v>
      </c>
      <c r="T55" s="53">
        <f t="shared" ref="T55" si="43">SUM(P55-S55)</f>
        <v>0</v>
      </c>
      <c r="U55" s="35">
        <f>SUM(Timesheet!D55:BL55)-S55</f>
        <v>0</v>
      </c>
    </row>
    <row r="56" spans="1:21" hidden="1" outlineLevel="1" x14ac:dyDescent="0.2">
      <c r="A56" s="13">
        <v>550</v>
      </c>
      <c r="B56" s="3"/>
      <c r="C56" s="53"/>
      <c r="D56" s="53">
        <f>SUM(E56:G56)</f>
        <v>0</v>
      </c>
      <c r="E56" s="53"/>
      <c r="F56" s="53"/>
      <c r="G56" s="53"/>
      <c r="H56" s="53">
        <f>SUM(I56:K56)</f>
        <v>0</v>
      </c>
      <c r="I56" s="53"/>
      <c r="J56" s="53"/>
      <c r="K56" s="53"/>
      <c r="L56" s="53">
        <f>SUM(M56:O56)</f>
        <v>0</v>
      </c>
      <c r="M56" s="53"/>
      <c r="N56" s="53"/>
      <c r="O56" s="53"/>
      <c r="P56" s="53">
        <f t="shared" si="3"/>
        <v>0</v>
      </c>
      <c r="Q56" s="53"/>
      <c r="R56" s="53">
        <f>HLOOKUP(T$1,Timesheet!D$4:BL$57,53)</f>
        <v>0</v>
      </c>
      <c r="S56" s="53">
        <f t="shared" si="5"/>
        <v>0</v>
      </c>
      <c r="T56" s="53">
        <f t="shared" si="4"/>
        <v>0</v>
      </c>
      <c r="U56" s="35">
        <f>SUM(Timesheet!D56:BL56)-S56</f>
        <v>0</v>
      </c>
    </row>
    <row r="57" spans="1:21" ht="12.75" hidden="1" customHeight="1" outlineLevel="1" x14ac:dyDescent="0.2">
      <c r="A57" s="13"/>
      <c r="B57" s="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35"/>
    </row>
    <row r="58" spans="1:21" collapsed="1" x14ac:dyDescent="0.2">
      <c r="A58" s="56" t="s">
        <v>44</v>
      </c>
      <c r="B58" s="56"/>
      <c r="C58" s="56">
        <f t="shared" ref="C58:T58" si="44">SUM(C5:C56)/2</f>
        <v>19302</v>
      </c>
      <c r="D58" s="56">
        <f t="shared" si="44"/>
        <v>0</v>
      </c>
      <c r="E58" s="56">
        <f t="shared" si="44"/>
        <v>5566.5</v>
      </c>
      <c r="F58" s="56">
        <f t="shared" si="44"/>
        <v>0</v>
      </c>
      <c r="G58" s="56">
        <f t="shared" si="44"/>
        <v>0</v>
      </c>
      <c r="H58" s="56">
        <f t="shared" si="44"/>
        <v>0</v>
      </c>
      <c r="I58" s="56">
        <f t="shared" si="44"/>
        <v>0</v>
      </c>
      <c r="J58" s="56">
        <f t="shared" si="44"/>
        <v>0</v>
      </c>
      <c r="K58" s="56">
        <f t="shared" si="44"/>
        <v>0</v>
      </c>
      <c r="L58" s="56">
        <f t="shared" si="44"/>
        <v>0</v>
      </c>
      <c r="M58" s="56">
        <f t="shared" si="44"/>
        <v>0</v>
      </c>
      <c r="N58" s="56">
        <f t="shared" si="44"/>
        <v>0</v>
      </c>
      <c r="O58" s="56">
        <f t="shared" si="44"/>
        <v>0</v>
      </c>
      <c r="P58" s="56">
        <f t="shared" si="44"/>
        <v>19302</v>
      </c>
      <c r="Q58" s="56">
        <f t="shared" si="44"/>
        <v>5626.5</v>
      </c>
      <c r="R58" s="56">
        <f t="shared" si="44"/>
        <v>331.5</v>
      </c>
      <c r="S58" s="56">
        <f t="shared" si="44"/>
        <v>5958</v>
      </c>
      <c r="T58" s="56">
        <f t="shared" si="44"/>
        <v>13344</v>
      </c>
      <c r="U58" s="35"/>
    </row>
    <row r="59" spans="1:21" x14ac:dyDescent="0.2">
      <c r="C59" s="35"/>
      <c r="D59" s="35"/>
      <c r="H59" s="35"/>
      <c r="L59" s="35"/>
      <c r="M59" s="35"/>
      <c r="O59" s="35"/>
      <c r="S59" s="35"/>
    </row>
  </sheetData>
  <autoFilter ref="A4:U56"/>
  <conditionalFormatting sqref="T5:T54 T56:T58">
    <cfRule type="cellIs" dxfId="85" priority="47" operator="lessThan">
      <formula>0</formula>
    </cfRule>
  </conditionalFormatting>
  <conditionalFormatting sqref="U5:U54 U56">
    <cfRule type="cellIs" dxfId="84" priority="36" operator="notEqual">
      <formula>0</formula>
    </cfRule>
  </conditionalFormatting>
  <conditionalFormatting sqref="U57">
    <cfRule type="cellIs" dxfId="83" priority="3" operator="notEqual">
      <formula>0</formula>
    </cfRule>
  </conditionalFormatting>
  <conditionalFormatting sqref="T55">
    <cfRule type="cellIs" dxfId="82" priority="2" operator="lessThan">
      <formula>0</formula>
    </cfRule>
  </conditionalFormatting>
  <conditionalFormatting sqref="U55">
    <cfRule type="cellIs" dxfId="81" priority="1" operator="notEqual">
      <formula>0</formula>
    </cfRule>
  </conditionalFormatting>
  <printOptions horizontalCentered="1" verticalCentered="1"/>
  <pageMargins left="0.19685039370078741" right="0.19685039370078741" top="0.39370078740157483" bottom="0.39370078740157483" header="0.19685039370078741" footer="0.19685039370078741"/>
  <pageSetup orientation="landscape" r:id="rId1"/>
  <ignoredErrors>
    <ignoredError sqref="A5 A12 A16 A19 A23 A27 A31" numberStoredAsText="1"/>
    <ignoredError sqref="D12 H12 L12 P12 S12:T12 D16 H16 L16 P16 S16:T16 D19 H19 L19 P19 S19:T19 D23 H23 L23 P23 S23:T23 D27 H27 L27 P27 S27:T27 D31 H31 L31 P31 S31:T31 D37 H37 L37 P37 S37:T37 D41 H41 L41 P41 T41 D45 H45 L45 P45 T45 D49 H49 L49 P49 T49 D53 H53 L53 P53 S53:T5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BN132"/>
  <sheetViews>
    <sheetView topLeftCell="A40" zoomScale="85" zoomScaleNormal="85" workbookViewId="0">
      <selection activeCell="B1" sqref="B1"/>
    </sheetView>
  </sheetViews>
  <sheetFormatPr defaultRowHeight="12.75" outlineLevelRow="1" x14ac:dyDescent="0.2"/>
  <cols>
    <col min="1" max="1" width="1.7109375" style="34" customWidth="1"/>
    <col min="2" max="2" width="20.7109375" style="34" customWidth="1"/>
    <col min="3" max="6" width="6.7109375" style="34" hidden="1" customWidth="1"/>
    <col min="7" max="63" width="6.7109375" style="34" customWidth="1"/>
    <col min="64" max="64" width="4.7109375" style="34" customWidth="1"/>
    <col min="65" max="66" width="10.5703125" style="34" bestFit="1" customWidth="1"/>
    <col min="67" max="67" width="10.28515625" style="34" bestFit="1" customWidth="1"/>
    <col min="68" max="70" width="10" style="34" bestFit="1" customWidth="1"/>
    <col min="71" max="74" width="10.28515625" style="34" bestFit="1" customWidth="1"/>
    <col min="75" max="76" width="10" style="34" bestFit="1" customWidth="1"/>
    <col min="77" max="16384" width="9.140625" style="34"/>
  </cols>
  <sheetData>
    <row r="1" spans="2:64" ht="27.75" x14ac:dyDescent="0.4">
      <c r="B1" s="215" t="str">
        <f>Remaining!A1</f>
        <v>XXX001.8E Client Project Phase 1A Flowlines</v>
      </c>
      <c r="D1" s="22"/>
      <c r="E1" s="22"/>
      <c r="F1" s="22"/>
      <c r="G1" s="22"/>
      <c r="H1" s="22"/>
      <c r="I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Z1" s="22"/>
      <c r="AA1" s="22"/>
      <c r="AD1" s="22"/>
      <c r="AE1" s="22"/>
      <c r="AF1" s="22"/>
      <c r="AG1" s="22"/>
      <c r="AH1" s="22"/>
      <c r="AI1" s="22"/>
      <c r="AJ1" s="22"/>
      <c r="AK1" s="22"/>
      <c r="AL1" s="19"/>
      <c r="AN1" s="19"/>
      <c r="AO1" s="19"/>
      <c r="AP1" s="19"/>
      <c r="AQ1" s="19"/>
      <c r="BL1" s="80" t="s">
        <v>265</v>
      </c>
    </row>
    <row r="2" spans="2:64" ht="27.75" x14ac:dyDescent="0.4">
      <c r="C2" s="212"/>
      <c r="E2" s="211"/>
      <c r="F2" s="211"/>
      <c r="G2" s="213" t="s">
        <v>61</v>
      </c>
      <c r="H2" s="221">
        <f>Report!R1</f>
        <v>42237</v>
      </c>
      <c r="I2" s="221"/>
      <c r="J2" s="221"/>
      <c r="K2" s="221"/>
      <c r="L2" s="21"/>
      <c r="M2" s="21"/>
      <c r="N2" s="21"/>
      <c r="O2" s="21"/>
      <c r="P2" s="21"/>
      <c r="Q2" s="21"/>
      <c r="R2" s="21"/>
      <c r="S2" s="21"/>
    </row>
    <row r="3" spans="2:64" x14ac:dyDescent="0.2">
      <c r="B3" s="87"/>
    </row>
    <row r="44" spans="2:66" x14ac:dyDescent="0.2">
      <c r="B44" s="81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134"/>
      <c r="S44" s="134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</row>
    <row r="45" spans="2:66" s="4" customFormat="1" x14ac:dyDescent="0.2">
      <c r="B45" s="82" t="s">
        <v>29</v>
      </c>
      <c r="C45" s="90">
        <f>+Baseline!H4</f>
        <v>42125</v>
      </c>
      <c r="D45" s="90">
        <f>+Baseline!I4</f>
        <v>42132</v>
      </c>
      <c r="E45" s="90">
        <f>+Baseline!J4</f>
        <v>42139</v>
      </c>
      <c r="F45" s="90">
        <f>+Baseline!K4</f>
        <v>42146</v>
      </c>
      <c r="G45" s="90">
        <f>+Baseline!L4</f>
        <v>42153</v>
      </c>
      <c r="H45" s="90">
        <f>+Baseline!M4</f>
        <v>42160</v>
      </c>
      <c r="I45" s="90">
        <f>+Baseline!N4</f>
        <v>42167</v>
      </c>
      <c r="J45" s="90">
        <f>+Baseline!O4</f>
        <v>42174</v>
      </c>
      <c r="K45" s="90">
        <f>+Baseline!P4</f>
        <v>42181</v>
      </c>
      <c r="L45" s="90">
        <f>+Baseline!Q4</f>
        <v>42188</v>
      </c>
      <c r="M45" s="90">
        <f>+Baseline!R4</f>
        <v>42195</v>
      </c>
      <c r="N45" s="90">
        <f>+Baseline!S4</f>
        <v>42202</v>
      </c>
      <c r="O45" s="90">
        <f>+Baseline!T4</f>
        <v>42209</v>
      </c>
      <c r="P45" s="90">
        <f>+Baseline!U4</f>
        <v>42216</v>
      </c>
      <c r="Q45" s="90">
        <f>+Baseline!V4</f>
        <v>42223</v>
      </c>
      <c r="R45" s="90">
        <f>+Baseline!W4</f>
        <v>42230</v>
      </c>
      <c r="S45" s="90">
        <f>+Baseline!X4</f>
        <v>42237</v>
      </c>
      <c r="T45" s="90">
        <f>+Baseline!Y4</f>
        <v>42244</v>
      </c>
      <c r="U45" s="90">
        <f>+Baseline!Z4</f>
        <v>42251</v>
      </c>
      <c r="V45" s="90">
        <f>+Baseline!AA4</f>
        <v>42258</v>
      </c>
      <c r="W45" s="90">
        <f>+Baseline!AB4</f>
        <v>42265</v>
      </c>
      <c r="X45" s="90">
        <f>+Baseline!AC4</f>
        <v>42272</v>
      </c>
      <c r="Y45" s="90">
        <f>+Baseline!AD4</f>
        <v>42279</v>
      </c>
      <c r="Z45" s="90">
        <f>+Baseline!AE4</f>
        <v>42286</v>
      </c>
      <c r="AA45" s="90">
        <f>+Baseline!AF4</f>
        <v>42293</v>
      </c>
      <c r="AB45" s="90">
        <f>+Baseline!AG4</f>
        <v>42300</v>
      </c>
      <c r="AC45" s="90">
        <f>+Baseline!AH4</f>
        <v>42307</v>
      </c>
      <c r="AD45" s="90">
        <f>+Baseline!AI4</f>
        <v>42314</v>
      </c>
      <c r="AE45" s="90">
        <f>+Baseline!AJ4</f>
        <v>42321</v>
      </c>
      <c r="AF45" s="90">
        <f>+Baseline!AK4</f>
        <v>42328</v>
      </c>
      <c r="AG45" s="90">
        <f>+Baseline!AL4</f>
        <v>42335</v>
      </c>
      <c r="AH45" s="90">
        <f>+Baseline!AM4</f>
        <v>42342</v>
      </c>
      <c r="AI45" s="90">
        <f>+Baseline!AN4</f>
        <v>42349</v>
      </c>
      <c r="AJ45" s="90">
        <f>+Baseline!AO4</f>
        <v>42356</v>
      </c>
      <c r="AK45" s="90">
        <f>+Baseline!AP4</f>
        <v>42363</v>
      </c>
      <c r="AL45" s="90">
        <f>+Baseline!AQ4</f>
        <v>42370</v>
      </c>
      <c r="AM45" s="90">
        <f>+Baseline!AR4</f>
        <v>42377</v>
      </c>
      <c r="AN45" s="90">
        <f>+Baseline!AS4</f>
        <v>42384</v>
      </c>
      <c r="AO45" s="90">
        <f>+Baseline!AT4</f>
        <v>42391</v>
      </c>
      <c r="AP45" s="90">
        <f>+Baseline!AU4</f>
        <v>42398</v>
      </c>
      <c r="AQ45" s="90">
        <f>+Baseline!AV4</f>
        <v>42405</v>
      </c>
      <c r="AR45" s="90">
        <f>+Baseline!AW4</f>
        <v>42412</v>
      </c>
      <c r="AS45" s="90">
        <f>+Baseline!AX4</f>
        <v>42419</v>
      </c>
      <c r="AT45" s="90">
        <f>+Baseline!AY4</f>
        <v>42426</v>
      </c>
      <c r="AU45" s="90">
        <f>+Baseline!AZ4</f>
        <v>42433</v>
      </c>
      <c r="AV45" s="90">
        <f>+Baseline!BA4</f>
        <v>42440</v>
      </c>
      <c r="AW45" s="90">
        <f>+Baseline!BB4</f>
        <v>42447</v>
      </c>
      <c r="AX45" s="90">
        <f>+Baseline!BC4</f>
        <v>42454</v>
      </c>
      <c r="AY45" s="90">
        <f>+Baseline!BD4</f>
        <v>42461</v>
      </c>
      <c r="AZ45" s="90">
        <f>+Baseline!BE4</f>
        <v>42468</v>
      </c>
      <c r="BA45" s="90">
        <f>+Baseline!BF4</f>
        <v>42475</v>
      </c>
      <c r="BB45" s="90">
        <f>+Baseline!BG4</f>
        <v>42482</v>
      </c>
      <c r="BC45" s="90">
        <f>+Baseline!BH4</f>
        <v>42489</v>
      </c>
      <c r="BD45" s="90">
        <f>+Baseline!BI4</f>
        <v>42496</v>
      </c>
      <c r="BE45" s="90">
        <f>+Baseline!BJ4</f>
        <v>42503</v>
      </c>
      <c r="BF45" s="90">
        <f>+Baseline!BK4</f>
        <v>42510</v>
      </c>
      <c r="BG45" s="90">
        <f>+Baseline!BL4</f>
        <v>42517</v>
      </c>
      <c r="BH45" s="90">
        <f>+Baseline!BM4</f>
        <v>42524</v>
      </c>
      <c r="BI45" s="90">
        <f>+Baseline!BN4</f>
        <v>42531</v>
      </c>
      <c r="BJ45" s="90">
        <f>+Baseline!BO4</f>
        <v>42538</v>
      </c>
      <c r="BK45" s="90">
        <f>+Baseline!BP4</f>
        <v>42545</v>
      </c>
      <c r="BN45" s="73"/>
    </row>
    <row r="46" spans="2:66" x14ac:dyDescent="0.2">
      <c r="B46" s="83" t="s">
        <v>86</v>
      </c>
      <c r="C46" s="91">
        <f>C57+C58</f>
        <v>27.7</v>
      </c>
      <c r="D46" s="91">
        <f t="shared" ref="D46:BK46" si="0">D57+D58</f>
        <v>73.87</v>
      </c>
      <c r="E46" s="91">
        <f t="shared" si="0"/>
        <v>120.03</v>
      </c>
      <c r="F46" s="91">
        <f t="shared" si="0"/>
        <v>138.5</v>
      </c>
      <c r="G46" s="91">
        <f t="shared" si="0"/>
        <v>138.5</v>
      </c>
      <c r="H46" s="91">
        <f t="shared" si="0"/>
        <v>249.88</v>
      </c>
      <c r="I46" s="91">
        <f t="shared" si="0"/>
        <v>357.84000000000003</v>
      </c>
      <c r="J46" s="91">
        <f t="shared" si="0"/>
        <v>463.5</v>
      </c>
      <c r="K46" s="91">
        <f t="shared" si="0"/>
        <v>481.5</v>
      </c>
      <c r="L46" s="91">
        <f t="shared" si="0"/>
        <v>495.9</v>
      </c>
      <c r="M46" s="91">
        <f t="shared" si="0"/>
        <v>504.5</v>
      </c>
      <c r="N46" s="91">
        <f t="shared" si="0"/>
        <v>514.5</v>
      </c>
      <c r="O46" s="91">
        <f t="shared" si="0"/>
        <v>524.5</v>
      </c>
      <c r="P46" s="91">
        <f t="shared" si="0"/>
        <v>534.5</v>
      </c>
      <c r="Q46" s="91">
        <f t="shared" si="0"/>
        <v>542.5</v>
      </c>
      <c r="R46" s="91">
        <f t="shared" si="0"/>
        <v>558</v>
      </c>
      <c r="S46" s="91">
        <f t="shared" si="0"/>
        <v>573.5</v>
      </c>
      <c r="T46" s="91">
        <f t="shared" si="0"/>
        <v>578.5</v>
      </c>
      <c r="U46" s="91">
        <f t="shared" si="0"/>
        <v>583.5</v>
      </c>
      <c r="V46" s="91">
        <f t="shared" si="0"/>
        <v>587.5</v>
      </c>
      <c r="W46" s="91">
        <f t="shared" si="0"/>
        <v>596.5</v>
      </c>
      <c r="X46" s="91">
        <f t="shared" si="0"/>
        <v>601.5</v>
      </c>
      <c r="Y46" s="91">
        <f t="shared" si="0"/>
        <v>626.38</v>
      </c>
      <c r="Z46" s="91">
        <f t="shared" si="0"/>
        <v>664.5</v>
      </c>
      <c r="AA46" s="91">
        <f t="shared" si="0"/>
        <v>695</v>
      </c>
      <c r="AB46" s="91">
        <f t="shared" si="0"/>
        <v>733.11999999999989</v>
      </c>
      <c r="AC46" s="91">
        <f t="shared" si="0"/>
        <v>776.46</v>
      </c>
      <c r="AD46" s="91">
        <f t="shared" si="0"/>
        <v>816.57999999999993</v>
      </c>
      <c r="AE46" s="91">
        <f t="shared" si="0"/>
        <v>857.9</v>
      </c>
      <c r="AF46" s="91">
        <f t="shared" si="0"/>
        <v>879.9</v>
      </c>
      <c r="AG46" s="91">
        <f t="shared" si="0"/>
        <v>899.5</v>
      </c>
      <c r="AH46" s="91">
        <f t="shared" si="0"/>
        <v>939</v>
      </c>
      <c r="AI46" s="91">
        <f t="shared" si="0"/>
        <v>973.5</v>
      </c>
      <c r="AJ46" s="91">
        <f t="shared" si="0"/>
        <v>977.5</v>
      </c>
      <c r="AK46" s="91">
        <f t="shared" si="0"/>
        <v>977.5</v>
      </c>
      <c r="AL46" s="91">
        <f t="shared" si="0"/>
        <v>977.5</v>
      </c>
      <c r="AM46" s="91">
        <f t="shared" si="0"/>
        <v>977.5</v>
      </c>
      <c r="AN46" s="91">
        <f t="shared" si="0"/>
        <v>977.63</v>
      </c>
      <c r="AO46" s="91">
        <f t="shared" si="0"/>
        <v>978.3</v>
      </c>
      <c r="AP46" s="91">
        <f t="shared" si="0"/>
        <v>978.97</v>
      </c>
      <c r="AQ46" s="91">
        <f t="shared" si="0"/>
        <v>979.63</v>
      </c>
      <c r="AR46" s="91">
        <f t="shared" si="0"/>
        <v>980.3</v>
      </c>
      <c r="AS46" s="91">
        <f t="shared" si="0"/>
        <v>980.83</v>
      </c>
      <c r="AT46" s="91">
        <f t="shared" si="0"/>
        <v>981.5</v>
      </c>
      <c r="AU46" s="91">
        <f t="shared" si="0"/>
        <v>981.5</v>
      </c>
      <c r="AV46" s="91">
        <f t="shared" si="0"/>
        <v>981.5</v>
      </c>
      <c r="AW46" s="91">
        <f t="shared" si="0"/>
        <v>981.5</v>
      </c>
      <c r="AX46" s="91">
        <f t="shared" si="0"/>
        <v>981.5</v>
      </c>
      <c r="AY46" s="91">
        <f t="shared" si="0"/>
        <v>981.5</v>
      </c>
      <c r="AZ46" s="91">
        <f t="shared" si="0"/>
        <v>981.5</v>
      </c>
      <c r="BA46" s="91">
        <f t="shared" si="0"/>
        <v>981.5</v>
      </c>
      <c r="BB46" s="91">
        <f t="shared" si="0"/>
        <v>981.5</v>
      </c>
      <c r="BC46" s="91">
        <f t="shared" si="0"/>
        <v>981.5</v>
      </c>
      <c r="BD46" s="91">
        <f t="shared" si="0"/>
        <v>981.5</v>
      </c>
      <c r="BE46" s="91">
        <f t="shared" si="0"/>
        <v>981.5</v>
      </c>
      <c r="BF46" s="91">
        <f t="shared" si="0"/>
        <v>981.5</v>
      </c>
      <c r="BG46" s="91">
        <f t="shared" si="0"/>
        <v>981.5</v>
      </c>
      <c r="BH46" s="91">
        <f t="shared" si="0"/>
        <v>981.5</v>
      </c>
      <c r="BI46" s="91">
        <f t="shared" si="0"/>
        <v>981.5</v>
      </c>
      <c r="BJ46" s="91">
        <f t="shared" si="0"/>
        <v>981.5</v>
      </c>
      <c r="BK46" s="91">
        <f t="shared" si="0"/>
        <v>981.5</v>
      </c>
      <c r="BM46" s="4"/>
    </row>
    <row r="47" spans="2:66" x14ac:dyDescent="0.2">
      <c r="B47" s="84" t="s">
        <v>84</v>
      </c>
      <c r="C47" s="91" t="e">
        <f>IF(C60&gt;0,C60,NA())</f>
        <v>#N/A</v>
      </c>
      <c r="D47" s="91" t="e">
        <f t="shared" ref="D47:BK47" si="1">IF(D60&gt;0,D60,NA())</f>
        <v>#N/A</v>
      </c>
      <c r="E47" s="91" t="e">
        <f t="shared" si="1"/>
        <v>#N/A</v>
      </c>
      <c r="F47" s="91" t="e">
        <f t="shared" si="1"/>
        <v>#N/A</v>
      </c>
      <c r="G47" s="91">
        <f t="shared" si="1"/>
        <v>138.5</v>
      </c>
      <c r="H47" s="91">
        <f t="shared" si="1"/>
        <v>245.32</v>
      </c>
      <c r="I47" s="91">
        <f t="shared" si="1"/>
        <v>336.96000000000004</v>
      </c>
      <c r="J47" s="91">
        <f t="shared" si="1"/>
        <v>418.5</v>
      </c>
      <c r="K47" s="91">
        <f t="shared" si="1"/>
        <v>457.43</v>
      </c>
      <c r="L47" s="91">
        <f t="shared" si="1"/>
        <v>480.05</v>
      </c>
      <c r="M47" s="91">
        <f t="shared" si="1"/>
        <v>501.49</v>
      </c>
      <c r="N47" s="91">
        <f t="shared" si="1"/>
        <v>513.19000000000005</v>
      </c>
      <c r="O47" s="91">
        <f t="shared" si="1"/>
        <v>522.79999999999995</v>
      </c>
      <c r="P47" s="91">
        <f t="shared" si="1"/>
        <v>532.41000000000008</v>
      </c>
      <c r="Q47" s="91">
        <f t="shared" si="1"/>
        <v>540.1</v>
      </c>
      <c r="R47" s="91">
        <f t="shared" si="1"/>
        <v>545.9</v>
      </c>
      <c r="S47" s="91">
        <f t="shared" si="1"/>
        <v>550.75</v>
      </c>
      <c r="T47" s="91" t="e">
        <f t="shared" si="1"/>
        <v>#N/A</v>
      </c>
      <c r="U47" s="91" t="e">
        <f t="shared" si="1"/>
        <v>#N/A</v>
      </c>
      <c r="V47" s="91" t="e">
        <f t="shared" si="1"/>
        <v>#N/A</v>
      </c>
      <c r="W47" s="91" t="e">
        <f t="shared" si="1"/>
        <v>#N/A</v>
      </c>
      <c r="X47" s="91" t="e">
        <f t="shared" si="1"/>
        <v>#N/A</v>
      </c>
      <c r="Y47" s="91" t="e">
        <f t="shared" si="1"/>
        <v>#N/A</v>
      </c>
      <c r="Z47" s="91" t="e">
        <f t="shared" si="1"/>
        <v>#N/A</v>
      </c>
      <c r="AA47" s="91" t="e">
        <f t="shared" si="1"/>
        <v>#N/A</v>
      </c>
      <c r="AB47" s="91" t="e">
        <f t="shared" si="1"/>
        <v>#N/A</v>
      </c>
      <c r="AC47" s="91" t="e">
        <f t="shared" si="1"/>
        <v>#N/A</v>
      </c>
      <c r="AD47" s="91" t="e">
        <f t="shared" si="1"/>
        <v>#N/A</v>
      </c>
      <c r="AE47" s="91" t="e">
        <f t="shared" si="1"/>
        <v>#N/A</v>
      </c>
      <c r="AF47" s="91" t="e">
        <f t="shared" si="1"/>
        <v>#N/A</v>
      </c>
      <c r="AG47" s="91" t="e">
        <f t="shared" si="1"/>
        <v>#N/A</v>
      </c>
      <c r="AH47" s="91" t="e">
        <f t="shared" si="1"/>
        <v>#N/A</v>
      </c>
      <c r="AI47" s="91" t="e">
        <f t="shared" si="1"/>
        <v>#N/A</v>
      </c>
      <c r="AJ47" s="91" t="e">
        <f t="shared" si="1"/>
        <v>#N/A</v>
      </c>
      <c r="AK47" s="91" t="e">
        <f t="shared" si="1"/>
        <v>#N/A</v>
      </c>
      <c r="AL47" s="91" t="e">
        <f t="shared" si="1"/>
        <v>#N/A</v>
      </c>
      <c r="AM47" s="91" t="e">
        <f t="shared" si="1"/>
        <v>#N/A</v>
      </c>
      <c r="AN47" s="91" t="e">
        <f t="shared" si="1"/>
        <v>#N/A</v>
      </c>
      <c r="AO47" s="91" t="e">
        <f t="shared" si="1"/>
        <v>#N/A</v>
      </c>
      <c r="AP47" s="91" t="e">
        <f t="shared" si="1"/>
        <v>#N/A</v>
      </c>
      <c r="AQ47" s="91" t="e">
        <f t="shared" si="1"/>
        <v>#N/A</v>
      </c>
      <c r="AR47" s="91" t="e">
        <f t="shared" si="1"/>
        <v>#N/A</v>
      </c>
      <c r="AS47" s="91" t="e">
        <f t="shared" si="1"/>
        <v>#N/A</v>
      </c>
      <c r="AT47" s="91" t="e">
        <f t="shared" si="1"/>
        <v>#N/A</v>
      </c>
      <c r="AU47" s="91" t="e">
        <f t="shared" si="1"/>
        <v>#N/A</v>
      </c>
      <c r="AV47" s="91" t="e">
        <f t="shared" si="1"/>
        <v>#N/A</v>
      </c>
      <c r="AW47" s="91" t="e">
        <f t="shared" si="1"/>
        <v>#N/A</v>
      </c>
      <c r="AX47" s="91" t="e">
        <f t="shared" si="1"/>
        <v>#N/A</v>
      </c>
      <c r="AY47" s="91" t="e">
        <f t="shared" si="1"/>
        <v>#N/A</v>
      </c>
      <c r="AZ47" s="91" t="e">
        <f t="shared" si="1"/>
        <v>#N/A</v>
      </c>
      <c r="BA47" s="91" t="e">
        <f t="shared" si="1"/>
        <v>#N/A</v>
      </c>
      <c r="BB47" s="91" t="e">
        <f t="shared" si="1"/>
        <v>#N/A</v>
      </c>
      <c r="BC47" s="91" t="e">
        <f t="shared" si="1"/>
        <v>#N/A</v>
      </c>
      <c r="BD47" s="91" t="e">
        <f t="shared" si="1"/>
        <v>#N/A</v>
      </c>
      <c r="BE47" s="91" t="e">
        <f t="shared" si="1"/>
        <v>#N/A</v>
      </c>
      <c r="BF47" s="91" t="e">
        <f t="shared" si="1"/>
        <v>#N/A</v>
      </c>
      <c r="BG47" s="91" t="e">
        <f t="shared" si="1"/>
        <v>#N/A</v>
      </c>
      <c r="BH47" s="91" t="e">
        <f t="shared" si="1"/>
        <v>#N/A</v>
      </c>
      <c r="BI47" s="91" t="e">
        <f t="shared" si="1"/>
        <v>#N/A</v>
      </c>
      <c r="BJ47" s="91" t="e">
        <f t="shared" si="1"/>
        <v>#N/A</v>
      </c>
      <c r="BK47" s="91" t="e">
        <f t="shared" si="1"/>
        <v>#N/A</v>
      </c>
      <c r="BM47" s="4"/>
    </row>
    <row r="48" spans="2:66" x14ac:dyDescent="0.2">
      <c r="B48" s="85" t="s">
        <v>81</v>
      </c>
      <c r="C48" s="91">
        <f>IF(C45&lt;=$H$2,C59,NA())</f>
        <v>21</v>
      </c>
      <c r="D48" s="91">
        <f t="shared" ref="D48:AI48" si="2">IF(D45&lt;=$H$2,SUM(D59,C48),NA())</f>
        <v>63.5</v>
      </c>
      <c r="E48" s="91">
        <f t="shared" si="2"/>
        <v>114.5</v>
      </c>
      <c r="F48" s="91">
        <f t="shared" si="2"/>
        <v>123.5</v>
      </c>
      <c r="G48" s="91">
        <f t="shared" si="2"/>
        <v>138.5</v>
      </c>
      <c r="H48" s="91">
        <f t="shared" si="2"/>
        <v>214.5</v>
      </c>
      <c r="I48" s="91">
        <f t="shared" si="2"/>
        <v>303.5</v>
      </c>
      <c r="J48" s="91">
        <f t="shared" si="2"/>
        <v>367</v>
      </c>
      <c r="K48" s="91">
        <f t="shared" si="2"/>
        <v>394</v>
      </c>
      <c r="L48" s="91">
        <f t="shared" si="2"/>
        <v>401.25</v>
      </c>
      <c r="M48" s="91">
        <f t="shared" si="2"/>
        <v>435.75</v>
      </c>
      <c r="N48" s="91">
        <f t="shared" si="2"/>
        <v>462.25</v>
      </c>
      <c r="O48" s="91">
        <f t="shared" si="2"/>
        <v>482.5</v>
      </c>
      <c r="P48" s="91">
        <f t="shared" si="2"/>
        <v>485.5</v>
      </c>
      <c r="Q48" s="91">
        <f t="shared" si="2"/>
        <v>497</v>
      </c>
      <c r="R48" s="91">
        <f t="shared" si="2"/>
        <v>512</v>
      </c>
      <c r="S48" s="91">
        <f t="shared" si="2"/>
        <v>545.5</v>
      </c>
      <c r="T48" s="91" t="e">
        <f t="shared" si="2"/>
        <v>#N/A</v>
      </c>
      <c r="U48" s="91" t="e">
        <f t="shared" si="2"/>
        <v>#N/A</v>
      </c>
      <c r="V48" s="91" t="e">
        <f t="shared" si="2"/>
        <v>#N/A</v>
      </c>
      <c r="W48" s="91" t="e">
        <f t="shared" si="2"/>
        <v>#N/A</v>
      </c>
      <c r="X48" s="91" t="e">
        <f t="shared" si="2"/>
        <v>#N/A</v>
      </c>
      <c r="Y48" s="91" t="e">
        <f t="shared" si="2"/>
        <v>#N/A</v>
      </c>
      <c r="Z48" s="91" t="e">
        <f t="shared" si="2"/>
        <v>#N/A</v>
      </c>
      <c r="AA48" s="91" t="e">
        <f t="shared" si="2"/>
        <v>#N/A</v>
      </c>
      <c r="AB48" s="91" t="e">
        <f t="shared" si="2"/>
        <v>#N/A</v>
      </c>
      <c r="AC48" s="91" t="e">
        <f t="shared" si="2"/>
        <v>#N/A</v>
      </c>
      <c r="AD48" s="91" t="e">
        <f t="shared" si="2"/>
        <v>#N/A</v>
      </c>
      <c r="AE48" s="91" t="e">
        <f t="shared" si="2"/>
        <v>#N/A</v>
      </c>
      <c r="AF48" s="91" t="e">
        <f t="shared" si="2"/>
        <v>#N/A</v>
      </c>
      <c r="AG48" s="91" t="e">
        <f t="shared" si="2"/>
        <v>#N/A</v>
      </c>
      <c r="AH48" s="91" t="e">
        <f t="shared" si="2"/>
        <v>#N/A</v>
      </c>
      <c r="AI48" s="91" t="e">
        <f t="shared" si="2"/>
        <v>#N/A</v>
      </c>
      <c r="AJ48" s="91" t="e">
        <f t="shared" ref="AJ48:BK48" si="3">IF(AJ45&lt;=$H$2,SUM(AJ59,AI48),NA())</f>
        <v>#N/A</v>
      </c>
      <c r="AK48" s="91" t="e">
        <f t="shared" si="3"/>
        <v>#N/A</v>
      </c>
      <c r="AL48" s="91" t="e">
        <f t="shared" si="3"/>
        <v>#N/A</v>
      </c>
      <c r="AM48" s="91" t="e">
        <f t="shared" si="3"/>
        <v>#N/A</v>
      </c>
      <c r="AN48" s="91" t="e">
        <f t="shared" si="3"/>
        <v>#N/A</v>
      </c>
      <c r="AO48" s="91" t="e">
        <f t="shared" si="3"/>
        <v>#N/A</v>
      </c>
      <c r="AP48" s="91" t="e">
        <f t="shared" si="3"/>
        <v>#N/A</v>
      </c>
      <c r="AQ48" s="91" t="e">
        <f t="shared" si="3"/>
        <v>#N/A</v>
      </c>
      <c r="AR48" s="91" t="e">
        <f t="shared" si="3"/>
        <v>#N/A</v>
      </c>
      <c r="AS48" s="91" t="e">
        <f t="shared" si="3"/>
        <v>#N/A</v>
      </c>
      <c r="AT48" s="91" t="e">
        <f t="shared" si="3"/>
        <v>#N/A</v>
      </c>
      <c r="AU48" s="91" t="e">
        <f t="shared" si="3"/>
        <v>#N/A</v>
      </c>
      <c r="AV48" s="91" t="e">
        <f t="shared" si="3"/>
        <v>#N/A</v>
      </c>
      <c r="AW48" s="91" t="e">
        <f t="shared" si="3"/>
        <v>#N/A</v>
      </c>
      <c r="AX48" s="91" t="e">
        <f t="shared" si="3"/>
        <v>#N/A</v>
      </c>
      <c r="AY48" s="91" t="e">
        <f t="shared" si="3"/>
        <v>#N/A</v>
      </c>
      <c r="AZ48" s="91" t="e">
        <f t="shared" si="3"/>
        <v>#N/A</v>
      </c>
      <c r="BA48" s="91" t="e">
        <f t="shared" si="3"/>
        <v>#N/A</v>
      </c>
      <c r="BB48" s="91" t="e">
        <f t="shared" si="3"/>
        <v>#N/A</v>
      </c>
      <c r="BC48" s="91" t="e">
        <f t="shared" si="3"/>
        <v>#N/A</v>
      </c>
      <c r="BD48" s="91" t="e">
        <f t="shared" si="3"/>
        <v>#N/A</v>
      </c>
      <c r="BE48" s="91" t="e">
        <f t="shared" si="3"/>
        <v>#N/A</v>
      </c>
      <c r="BF48" s="91" t="e">
        <f t="shared" si="3"/>
        <v>#N/A</v>
      </c>
      <c r="BG48" s="91" t="e">
        <f t="shared" si="3"/>
        <v>#N/A</v>
      </c>
      <c r="BH48" s="91" t="e">
        <f t="shared" si="3"/>
        <v>#N/A</v>
      </c>
      <c r="BI48" s="91" t="e">
        <f t="shared" si="3"/>
        <v>#N/A</v>
      </c>
      <c r="BJ48" s="91" t="e">
        <f t="shared" si="3"/>
        <v>#N/A</v>
      </c>
      <c r="BK48" s="91" t="e">
        <f t="shared" si="3"/>
        <v>#N/A</v>
      </c>
      <c r="BM48" s="4"/>
    </row>
    <row r="49" spans="2:65" x14ac:dyDescent="0.2">
      <c r="B49" s="86" t="s">
        <v>85</v>
      </c>
      <c r="C49" s="91" t="e">
        <f>IF(C45&lt;$H$2,NA(),IF(C45=$H$2,C48,C61))</f>
        <v>#N/A</v>
      </c>
      <c r="D49" s="91" t="e">
        <f t="shared" ref="D49:AI49" si="4">IF(D45&lt;$H$2,NA(),IF(D45=$H$2,D48,SUM(D61,C49)))</f>
        <v>#N/A</v>
      </c>
      <c r="E49" s="91" t="e">
        <f t="shared" si="4"/>
        <v>#N/A</v>
      </c>
      <c r="F49" s="91" t="e">
        <f t="shared" si="4"/>
        <v>#N/A</v>
      </c>
      <c r="G49" s="91" t="e">
        <f t="shared" si="4"/>
        <v>#N/A</v>
      </c>
      <c r="H49" s="91" t="e">
        <f t="shared" si="4"/>
        <v>#N/A</v>
      </c>
      <c r="I49" s="91" t="e">
        <f t="shared" si="4"/>
        <v>#N/A</v>
      </c>
      <c r="J49" s="91" t="e">
        <f t="shared" si="4"/>
        <v>#N/A</v>
      </c>
      <c r="K49" s="91" t="e">
        <f t="shared" si="4"/>
        <v>#N/A</v>
      </c>
      <c r="L49" s="91" t="e">
        <f t="shared" si="4"/>
        <v>#N/A</v>
      </c>
      <c r="M49" s="91" t="e">
        <f t="shared" si="4"/>
        <v>#N/A</v>
      </c>
      <c r="N49" s="91" t="e">
        <f t="shared" si="4"/>
        <v>#N/A</v>
      </c>
      <c r="O49" s="91" t="e">
        <f t="shared" si="4"/>
        <v>#N/A</v>
      </c>
      <c r="P49" s="91" t="e">
        <f t="shared" si="4"/>
        <v>#N/A</v>
      </c>
      <c r="Q49" s="91" t="e">
        <f t="shared" si="4"/>
        <v>#N/A</v>
      </c>
      <c r="R49" s="91" t="e">
        <f t="shared" si="4"/>
        <v>#N/A</v>
      </c>
      <c r="S49" s="91">
        <f t="shared" si="4"/>
        <v>545.5</v>
      </c>
      <c r="T49" s="91">
        <f t="shared" si="4"/>
        <v>561.11</v>
      </c>
      <c r="U49" s="91">
        <f t="shared" si="4"/>
        <v>576.72</v>
      </c>
      <c r="V49" s="91">
        <f t="shared" si="4"/>
        <v>580.81000000000006</v>
      </c>
      <c r="W49" s="91">
        <f t="shared" si="4"/>
        <v>585.92000000000007</v>
      </c>
      <c r="X49" s="91">
        <f t="shared" si="4"/>
        <v>591.03000000000009</v>
      </c>
      <c r="Y49" s="91">
        <f t="shared" si="4"/>
        <v>616.0100000000001</v>
      </c>
      <c r="Z49" s="91">
        <f t="shared" si="4"/>
        <v>658.24000000000012</v>
      </c>
      <c r="AA49" s="91">
        <f t="shared" si="4"/>
        <v>688.83000000000015</v>
      </c>
      <c r="AB49" s="91">
        <f t="shared" si="4"/>
        <v>727.06000000000017</v>
      </c>
      <c r="AC49" s="91">
        <f t="shared" si="4"/>
        <v>769.29000000000019</v>
      </c>
      <c r="AD49" s="91">
        <f t="shared" si="4"/>
        <v>807.52000000000021</v>
      </c>
      <c r="AE49" s="91">
        <f t="shared" si="4"/>
        <v>846.55000000000018</v>
      </c>
      <c r="AF49" s="91">
        <f t="shared" si="4"/>
        <v>865.99000000000024</v>
      </c>
      <c r="AG49" s="91">
        <f t="shared" si="4"/>
        <v>885.43000000000029</v>
      </c>
      <c r="AH49" s="91">
        <f t="shared" si="4"/>
        <v>927.97000000000025</v>
      </c>
      <c r="AI49" s="91">
        <f t="shared" si="4"/>
        <v>966.58000000000027</v>
      </c>
      <c r="AJ49" s="91">
        <f t="shared" ref="AJ49:BK49" si="5">IF(AJ45&lt;$H$2,NA(),IF(AJ45=$H$2,AJ48,SUM(AJ61,AI49)))</f>
        <v>972.27000000000032</v>
      </c>
      <c r="AK49" s="91">
        <f t="shared" si="5"/>
        <v>972.27000000000032</v>
      </c>
      <c r="AL49" s="91">
        <f t="shared" si="5"/>
        <v>972.27000000000032</v>
      </c>
      <c r="AM49" s="91">
        <f t="shared" si="5"/>
        <v>972.27000000000032</v>
      </c>
      <c r="AN49" s="91">
        <f t="shared" si="5"/>
        <v>972.40000000000032</v>
      </c>
      <c r="AO49" s="91">
        <f t="shared" si="5"/>
        <v>973.07000000000028</v>
      </c>
      <c r="AP49" s="91">
        <f t="shared" si="5"/>
        <v>973.74000000000024</v>
      </c>
      <c r="AQ49" s="91">
        <f t="shared" si="5"/>
        <v>974.4100000000002</v>
      </c>
      <c r="AR49" s="91">
        <f t="shared" si="5"/>
        <v>975.08000000000015</v>
      </c>
      <c r="AS49" s="91">
        <f t="shared" si="5"/>
        <v>975.61000000000013</v>
      </c>
      <c r="AT49" s="91">
        <f t="shared" si="5"/>
        <v>976.28000000000009</v>
      </c>
      <c r="AU49" s="91">
        <f t="shared" si="5"/>
        <v>976.28000000000009</v>
      </c>
      <c r="AV49" s="91">
        <f t="shared" si="5"/>
        <v>976.28000000000009</v>
      </c>
      <c r="AW49" s="91">
        <f t="shared" si="5"/>
        <v>976.28000000000009</v>
      </c>
      <c r="AX49" s="91">
        <f t="shared" si="5"/>
        <v>976.28000000000009</v>
      </c>
      <c r="AY49" s="91">
        <f t="shared" si="5"/>
        <v>976.28000000000009</v>
      </c>
      <c r="AZ49" s="91">
        <f t="shared" si="5"/>
        <v>976.28000000000009</v>
      </c>
      <c r="BA49" s="91">
        <f t="shared" si="5"/>
        <v>976.28000000000009</v>
      </c>
      <c r="BB49" s="91">
        <f t="shared" si="5"/>
        <v>976.28000000000009</v>
      </c>
      <c r="BC49" s="91">
        <f t="shared" si="5"/>
        <v>976.28000000000009</v>
      </c>
      <c r="BD49" s="91">
        <f t="shared" si="5"/>
        <v>976.28000000000009</v>
      </c>
      <c r="BE49" s="91">
        <f t="shared" si="5"/>
        <v>976.28000000000009</v>
      </c>
      <c r="BF49" s="91">
        <f t="shared" si="5"/>
        <v>976.28000000000009</v>
      </c>
      <c r="BG49" s="91">
        <f t="shared" si="5"/>
        <v>976.28000000000009</v>
      </c>
      <c r="BH49" s="91">
        <f t="shared" si="5"/>
        <v>976.28000000000009</v>
      </c>
      <c r="BI49" s="91">
        <f t="shared" si="5"/>
        <v>976.28000000000009</v>
      </c>
      <c r="BJ49" s="91">
        <f t="shared" si="5"/>
        <v>976.28000000000009</v>
      </c>
      <c r="BK49" s="91">
        <f t="shared" si="5"/>
        <v>976.28000000000009</v>
      </c>
      <c r="BM49" s="87"/>
    </row>
    <row r="50" spans="2:65" hidden="1" outlineLevel="1" x14ac:dyDescent="0.2">
      <c r="B50" s="88" t="s">
        <v>96</v>
      </c>
      <c r="BM50" s="60"/>
    </row>
    <row r="51" spans="2:65" hidden="1" outlineLevel="1" x14ac:dyDescent="0.2">
      <c r="B51" s="83" t="s">
        <v>87</v>
      </c>
      <c r="C51" s="92">
        <f t="shared" ref="C51:BK51" si="6">+C46/$C$62</f>
        <v>2.8222109016811003E-2</v>
      </c>
      <c r="D51" s="92">
        <f t="shared" si="6"/>
        <v>7.5262353540499247E-2</v>
      </c>
      <c r="E51" s="92">
        <f t="shared" si="6"/>
        <v>0.1222924095771778</v>
      </c>
      <c r="F51" s="92">
        <f t="shared" si="6"/>
        <v>0.14111054508405502</v>
      </c>
      <c r="G51" s="92">
        <f t="shared" si="6"/>
        <v>0.14111054508405502</v>
      </c>
      <c r="H51" s="92">
        <f t="shared" si="6"/>
        <v>0.25458991339786041</v>
      </c>
      <c r="I51" s="92">
        <f t="shared" si="6"/>
        <v>0.36458481915435559</v>
      </c>
      <c r="J51" s="92">
        <f t="shared" si="6"/>
        <v>0.47223637289862458</v>
      </c>
      <c r="K51" s="92">
        <f t="shared" si="6"/>
        <v>0.49057564951604687</v>
      </c>
      <c r="L51" s="92">
        <f t="shared" si="6"/>
        <v>0.50524707080998466</v>
      </c>
      <c r="M51" s="92">
        <f t="shared" si="6"/>
        <v>0.51400916963830867</v>
      </c>
      <c r="N51" s="92">
        <f t="shared" si="6"/>
        <v>0.52419765664798779</v>
      </c>
      <c r="O51" s="92">
        <f t="shared" si="6"/>
        <v>0.53438614365766679</v>
      </c>
      <c r="P51" s="92">
        <f t="shared" si="6"/>
        <v>0.5445746306673459</v>
      </c>
      <c r="Q51" s="92">
        <f t="shared" si="6"/>
        <v>0.5527254202750892</v>
      </c>
      <c r="R51" s="92">
        <f t="shared" si="6"/>
        <v>0.56851757514009171</v>
      </c>
      <c r="S51" s="92">
        <f t="shared" si="6"/>
        <v>0.58430973000509423</v>
      </c>
      <c r="T51" s="92">
        <f t="shared" si="6"/>
        <v>0.58940397350993379</v>
      </c>
      <c r="U51" s="92">
        <f t="shared" si="6"/>
        <v>0.59449821701477334</v>
      </c>
      <c r="V51" s="92">
        <f t="shared" si="6"/>
        <v>0.59857361181864488</v>
      </c>
      <c r="W51" s="92">
        <f t="shared" si="6"/>
        <v>0.60774325012735608</v>
      </c>
      <c r="X51" s="92">
        <f t="shared" si="6"/>
        <v>0.61283749363219564</v>
      </c>
      <c r="Y51" s="92">
        <f t="shared" si="6"/>
        <v>0.63818644931227708</v>
      </c>
      <c r="Z51" s="92">
        <f t="shared" si="6"/>
        <v>0.67702496179317373</v>
      </c>
      <c r="AA51" s="92">
        <f t="shared" si="6"/>
        <v>0.70809984717269481</v>
      </c>
      <c r="AB51" s="92">
        <f t="shared" si="6"/>
        <v>0.74693835965359134</v>
      </c>
      <c r="AC51" s="92">
        <f t="shared" si="6"/>
        <v>0.79109526235354055</v>
      </c>
      <c r="AD51" s="92">
        <f t="shared" si="6"/>
        <v>0.8319714722363728</v>
      </c>
      <c r="AE51" s="92">
        <f t="shared" si="6"/>
        <v>0.87407030056036672</v>
      </c>
      <c r="AF51" s="92">
        <f t="shared" si="6"/>
        <v>0.89648497198166066</v>
      </c>
      <c r="AG51" s="92">
        <f t="shared" si="6"/>
        <v>0.9164544065206317</v>
      </c>
      <c r="AH51" s="92">
        <f t="shared" si="6"/>
        <v>0.95669893020886398</v>
      </c>
      <c r="AI51" s="92">
        <f t="shared" si="6"/>
        <v>0.99184921039225671</v>
      </c>
      <c r="AJ51" s="92">
        <f t="shared" si="6"/>
        <v>0.99592460519612835</v>
      </c>
      <c r="AK51" s="92">
        <f t="shared" si="6"/>
        <v>0.99592460519612835</v>
      </c>
      <c r="AL51" s="92">
        <f t="shared" si="6"/>
        <v>0.99592460519612835</v>
      </c>
      <c r="AM51" s="92">
        <f t="shared" si="6"/>
        <v>0.99592460519612835</v>
      </c>
      <c r="AN51" s="92">
        <f t="shared" si="6"/>
        <v>0.99605705552725421</v>
      </c>
      <c r="AO51" s="92">
        <f t="shared" si="6"/>
        <v>0.99673968415690262</v>
      </c>
      <c r="AP51" s="92">
        <f t="shared" si="6"/>
        <v>0.99742231278655125</v>
      </c>
      <c r="AQ51" s="92">
        <f t="shared" si="6"/>
        <v>0.99809475292919003</v>
      </c>
      <c r="AR51" s="92">
        <f t="shared" si="6"/>
        <v>0.99877738155883844</v>
      </c>
      <c r="AS51" s="92">
        <f t="shared" si="6"/>
        <v>0.99931737137035159</v>
      </c>
      <c r="AT51" s="92">
        <f t="shared" si="6"/>
        <v>1</v>
      </c>
      <c r="AU51" s="92">
        <f t="shared" si="6"/>
        <v>1</v>
      </c>
      <c r="AV51" s="92">
        <f t="shared" si="6"/>
        <v>1</v>
      </c>
      <c r="AW51" s="92">
        <f t="shared" si="6"/>
        <v>1</v>
      </c>
      <c r="AX51" s="92">
        <f t="shared" si="6"/>
        <v>1</v>
      </c>
      <c r="AY51" s="92">
        <f t="shared" si="6"/>
        <v>1</v>
      </c>
      <c r="AZ51" s="92">
        <f t="shared" si="6"/>
        <v>1</v>
      </c>
      <c r="BA51" s="92">
        <f t="shared" si="6"/>
        <v>1</v>
      </c>
      <c r="BB51" s="92">
        <f t="shared" si="6"/>
        <v>1</v>
      </c>
      <c r="BC51" s="92">
        <f t="shared" si="6"/>
        <v>1</v>
      </c>
      <c r="BD51" s="92">
        <f t="shared" si="6"/>
        <v>1</v>
      </c>
      <c r="BE51" s="92">
        <f t="shared" si="6"/>
        <v>1</v>
      </c>
      <c r="BF51" s="92">
        <f t="shared" si="6"/>
        <v>1</v>
      </c>
      <c r="BG51" s="92">
        <f t="shared" si="6"/>
        <v>1</v>
      </c>
      <c r="BH51" s="92">
        <f t="shared" si="6"/>
        <v>1</v>
      </c>
      <c r="BI51" s="92">
        <f t="shared" si="6"/>
        <v>1</v>
      </c>
      <c r="BJ51" s="92">
        <f t="shared" si="6"/>
        <v>1</v>
      </c>
      <c r="BK51" s="92">
        <f t="shared" si="6"/>
        <v>1</v>
      </c>
    </row>
    <row r="52" spans="2:65" hidden="1" outlineLevel="1" x14ac:dyDescent="0.2">
      <c r="B52" s="84" t="s">
        <v>88</v>
      </c>
      <c r="C52" s="92" t="str">
        <f t="shared" ref="C52:BK54" si="7">IF(ISNUMBER(C47),C47/$C$62,"")</f>
        <v/>
      </c>
      <c r="D52" s="92" t="str">
        <f t="shared" si="7"/>
        <v/>
      </c>
      <c r="E52" s="92" t="str">
        <f t="shared" si="7"/>
        <v/>
      </c>
      <c r="F52" s="92" t="str">
        <f t="shared" si="7"/>
        <v/>
      </c>
      <c r="G52" s="92">
        <f t="shared" si="7"/>
        <v>0.14111054508405502</v>
      </c>
      <c r="H52" s="92">
        <f t="shared" si="7"/>
        <v>0.24994396332144675</v>
      </c>
      <c r="I52" s="92">
        <f t="shared" si="7"/>
        <v>0.34331125827814574</v>
      </c>
      <c r="J52" s="92">
        <f t="shared" si="7"/>
        <v>0.42638818135506878</v>
      </c>
      <c r="K52" s="92">
        <f t="shared" si="7"/>
        <v>0.46605196128374937</v>
      </c>
      <c r="L52" s="92">
        <f t="shared" si="7"/>
        <v>0.48909831889964339</v>
      </c>
      <c r="M52" s="92">
        <f t="shared" si="7"/>
        <v>0.51094243504839532</v>
      </c>
      <c r="N52" s="92">
        <f t="shared" si="7"/>
        <v>0.52286296484971984</v>
      </c>
      <c r="O52" s="92">
        <f t="shared" si="7"/>
        <v>0.53265410086602138</v>
      </c>
      <c r="P52" s="92">
        <f t="shared" si="7"/>
        <v>0.54244523688232305</v>
      </c>
      <c r="Q52" s="92">
        <f t="shared" si="7"/>
        <v>0.55028018339276619</v>
      </c>
      <c r="R52" s="92">
        <f t="shared" si="7"/>
        <v>0.55618950585838001</v>
      </c>
      <c r="S52" s="92">
        <f t="shared" si="7"/>
        <v>0.56113092205807436</v>
      </c>
      <c r="T52" s="92" t="str">
        <f t="shared" si="7"/>
        <v/>
      </c>
      <c r="U52" s="92" t="str">
        <f t="shared" si="7"/>
        <v/>
      </c>
      <c r="V52" s="92" t="str">
        <f t="shared" si="7"/>
        <v/>
      </c>
      <c r="W52" s="92" t="str">
        <f t="shared" si="7"/>
        <v/>
      </c>
      <c r="X52" s="92" t="str">
        <f t="shared" si="7"/>
        <v/>
      </c>
      <c r="Y52" s="92" t="str">
        <f t="shared" si="7"/>
        <v/>
      </c>
      <c r="Z52" s="92" t="str">
        <f t="shared" si="7"/>
        <v/>
      </c>
      <c r="AA52" s="92" t="str">
        <f t="shared" si="7"/>
        <v/>
      </c>
      <c r="AB52" s="92" t="str">
        <f t="shared" si="7"/>
        <v/>
      </c>
      <c r="AC52" s="92" t="str">
        <f t="shared" si="7"/>
        <v/>
      </c>
      <c r="AD52" s="92" t="str">
        <f t="shared" si="7"/>
        <v/>
      </c>
      <c r="AE52" s="92" t="str">
        <f t="shared" si="7"/>
        <v/>
      </c>
      <c r="AF52" s="92" t="str">
        <f t="shared" si="7"/>
        <v/>
      </c>
      <c r="AG52" s="92" t="str">
        <f t="shared" si="7"/>
        <v/>
      </c>
      <c r="AH52" s="92" t="str">
        <f t="shared" si="7"/>
        <v/>
      </c>
      <c r="AI52" s="92" t="str">
        <f t="shared" si="7"/>
        <v/>
      </c>
      <c r="AJ52" s="92" t="str">
        <f t="shared" si="7"/>
        <v/>
      </c>
      <c r="AK52" s="92" t="str">
        <f t="shared" si="7"/>
        <v/>
      </c>
      <c r="AL52" s="92" t="str">
        <f t="shared" si="7"/>
        <v/>
      </c>
      <c r="AM52" s="92" t="str">
        <f t="shared" si="7"/>
        <v/>
      </c>
      <c r="AN52" s="92" t="str">
        <f t="shared" si="7"/>
        <v/>
      </c>
      <c r="AO52" s="92" t="str">
        <f t="shared" si="7"/>
        <v/>
      </c>
      <c r="AP52" s="92" t="str">
        <f t="shared" si="7"/>
        <v/>
      </c>
      <c r="AQ52" s="92" t="str">
        <f t="shared" si="7"/>
        <v/>
      </c>
      <c r="AR52" s="92" t="str">
        <f t="shared" si="7"/>
        <v/>
      </c>
      <c r="AS52" s="92" t="str">
        <f t="shared" si="7"/>
        <v/>
      </c>
      <c r="AT52" s="92" t="str">
        <f t="shared" si="7"/>
        <v/>
      </c>
      <c r="AU52" s="92" t="str">
        <f t="shared" si="7"/>
        <v/>
      </c>
      <c r="AV52" s="92" t="str">
        <f t="shared" si="7"/>
        <v/>
      </c>
      <c r="AW52" s="92" t="str">
        <f t="shared" si="7"/>
        <v/>
      </c>
      <c r="AX52" s="92" t="str">
        <f t="shared" si="7"/>
        <v/>
      </c>
      <c r="AY52" s="92" t="str">
        <f t="shared" si="7"/>
        <v/>
      </c>
      <c r="AZ52" s="92" t="str">
        <f t="shared" si="7"/>
        <v/>
      </c>
      <c r="BA52" s="92" t="str">
        <f t="shared" si="7"/>
        <v/>
      </c>
      <c r="BB52" s="92" t="str">
        <f t="shared" si="7"/>
        <v/>
      </c>
      <c r="BC52" s="92" t="str">
        <f t="shared" si="7"/>
        <v/>
      </c>
      <c r="BD52" s="92" t="str">
        <f t="shared" si="7"/>
        <v/>
      </c>
      <c r="BE52" s="92" t="str">
        <f t="shared" si="7"/>
        <v/>
      </c>
      <c r="BF52" s="92" t="str">
        <f t="shared" si="7"/>
        <v/>
      </c>
      <c r="BG52" s="92" t="str">
        <f t="shared" si="7"/>
        <v/>
      </c>
      <c r="BH52" s="92" t="str">
        <f t="shared" si="7"/>
        <v/>
      </c>
      <c r="BI52" s="92" t="str">
        <f t="shared" si="7"/>
        <v/>
      </c>
      <c r="BJ52" s="92" t="str">
        <f t="shared" si="7"/>
        <v/>
      </c>
      <c r="BK52" s="92" t="str">
        <f t="shared" si="7"/>
        <v/>
      </c>
    </row>
    <row r="53" spans="2:65" hidden="1" outlineLevel="1" x14ac:dyDescent="0.2">
      <c r="B53" s="89" t="s">
        <v>89</v>
      </c>
      <c r="C53" s="92">
        <f>IF(ISNUMBER(C48),C48/$C$62,"")</f>
        <v>2.1395822720326033E-2</v>
      </c>
      <c r="D53" s="92">
        <f t="shared" si="7"/>
        <v>6.4696892511462045E-2</v>
      </c>
      <c r="E53" s="92">
        <f t="shared" si="7"/>
        <v>0.11665817626082527</v>
      </c>
      <c r="F53" s="92">
        <f t="shared" si="7"/>
        <v>0.12582781456953643</v>
      </c>
      <c r="G53" s="92">
        <f t="shared" si="7"/>
        <v>0.14111054508405502</v>
      </c>
      <c r="H53" s="92">
        <f t="shared" si="7"/>
        <v>0.2185430463576159</v>
      </c>
      <c r="I53" s="92">
        <f t="shared" si="7"/>
        <v>0.30922058074375958</v>
      </c>
      <c r="J53" s="92">
        <f t="shared" si="7"/>
        <v>0.37391747325522162</v>
      </c>
      <c r="K53" s="92">
        <f t="shared" si="7"/>
        <v>0.40142638818135506</v>
      </c>
      <c r="L53" s="92">
        <f t="shared" si="7"/>
        <v>0.40881304126337237</v>
      </c>
      <c r="M53" s="92">
        <f t="shared" si="7"/>
        <v>0.44396332144676515</v>
      </c>
      <c r="N53" s="92">
        <f t="shared" si="7"/>
        <v>0.47096281202241469</v>
      </c>
      <c r="O53" s="92">
        <f t="shared" si="7"/>
        <v>0.49159449821701479</v>
      </c>
      <c r="P53" s="92">
        <f t="shared" si="7"/>
        <v>0.49465104431991846</v>
      </c>
      <c r="Q53" s="92">
        <f t="shared" si="7"/>
        <v>0.50636780438104945</v>
      </c>
      <c r="R53" s="92">
        <f t="shared" si="7"/>
        <v>0.52165053489556801</v>
      </c>
      <c r="S53" s="92">
        <f t="shared" si="7"/>
        <v>0.55578196637799282</v>
      </c>
      <c r="T53" s="92" t="str">
        <f t="shared" si="7"/>
        <v/>
      </c>
      <c r="U53" s="92" t="str">
        <f t="shared" si="7"/>
        <v/>
      </c>
      <c r="V53" s="92" t="str">
        <f t="shared" si="7"/>
        <v/>
      </c>
      <c r="W53" s="92" t="str">
        <f t="shared" si="7"/>
        <v/>
      </c>
      <c r="X53" s="92" t="str">
        <f t="shared" si="7"/>
        <v/>
      </c>
      <c r="Y53" s="92" t="str">
        <f t="shared" si="7"/>
        <v/>
      </c>
      <c r="Z53" s="92" t="str">
        <f t="shared" si="7"/>
        <v/>
      </c>
      <c r="AA53" s="92" t="str">
        <f t="shared" si="7"/>
        <v/>
      </c>
      <c r="AB53" s="92" t="str">
        <f t="shared" si="7"/>
        <v/>
      </c>
      <c r="AC53" s="92" t="str">
        <f t="shared" si="7"/>
        <v/>
      </c>
      <c r="AD53" s="92" t="str">
        <f t="shared" si="7"/>
        <v/>
      </c>
      <c r="AE53" s="92" t="str">
        <f t="shared" si="7"/>
        <v/>
      </c>
      <c r="AF53" s="92" t="str">
        <f t="shared" si="7"/>
        <v/>
      </c>
      <c r="AG53" s="92" t="str">
        <f t="shared" si="7"/>
        <v/>
      </c>
      <c r="AH53" s="92" t="str">
        <f t="shared" si="7"/>
        <v/>
      </c>
      <c r="AI53" s="92" t="str">
        <f t="shared" si="7"/>
        <v/>
      </c>
      <c r="AJ53" s="92" t="str">
        <f t="shared" si="7"/>
        <v/>
      </c>
      <c r="AK53" s="92" t="str">
        <f t="shared" si="7"/>
        <v/>
      </c>
      <c r="AL53" s="92" t="str">
        <f t="shared" si="7"/>
        <v/>
      </c>
      <c r="AM53" s="92" t="str">
        <f t="shared" si="7"/>
        <v/>
      </c>
      <c r="AN53" s="92" t="str">
        <f t="shared" si="7"/>
        <v/>
      </c>
      <c r="AO53" s="92" t="str">
        <f t="shared" si="7"/>
        <v/>
      </c>
      <c r="AP53" s="92" t="str">
        <f t="shared" si="7"/>
        <v/>
      </c>
      <c r="AQ53" s="92" t="str">
        <f t="shared" si="7"/>
        <v/>
      </c>
      <c r="AR53" s="92" t="str">
        <f t="shared" si="7"/>
        <v/>
      </c>
      <c r="AS53" s="92" t="str">
        <f t="shared" si="7"/>
        <v/>
      </c>
      <c r="AT53" s="92" t="str">
        <f t="shared" si="7"/>
        <v/>
      </c>
      <c r="AU53" s="92" t="str">
        <f t="shared" si="7"/>
        <v/>
      </c>
      <c r="AV53" s="92" t="str">
        <f t="shared" si="7"/>
        <v/>
      </c>
      <c r="AW53" s="92" t="str">
        <f t="shared" si="7"/>
        <v/>
      </c>
      <c r="AX53" s="92" t="str">
        <f t="shared" si="7"/>
        <v/>
      </c>
      <c r="AY53" s="92" t="str">
        <f t="shared" si="7"/>
        <v/>
      </c>
      <c r="AZ53" s="92" t="str">
        <f t="shared" si="7"/>
        <v/>
      </c>
      <c r="BA53" s="92" t="str">
        <f t="shared" si="7"/>
        <v/>
      </c>
      <c r="BB53" s="92" t="str">
        <f t="shared" si="7"/>
        <v/>
      </c>
      <c r="BC53" s="92" t="str">
        <f t="shared" si="7"/>
        <v/>
      </c>
      <c r="BD53" s="92" t="str">
        <f t="shared" si="7"/>
        <v/>
      </c>
      <c r="BE53" s="92" t="str">
        <f t="shared" si="7"/>
        <v/>
      </c>
      <c r="BF53" s="92" t="str">
        <f t="shared" si="7"/>
        <v/>
      </c>
      <c r="BG53" s="92" t="str">
        <f t="shared" si="7"/>
        <v/>
      </c>
      <c r="BH53" s="92" t="str">
        <f t="shared" si="7"/>
        <v/>
      </c>
      <c r="BI53" s="92" t="str">
        <f t="shared" si="7"/>
        <v/>
      </c>
      <c r="BJ53" s="92" t="str">
        <f t="shared" si="7"/>
        <v/>
      </c>
      <c r="BK53" s="92" t="str">
        <f t="shared" si="7"/>
        <v/>
      </c>
    </row>
    <row r="54" spans="2:65" hidden="1" outlineLevel="1" x14ac:dyDescent="0.2">
      <c r="B54" s="86" t="s">
        <v>90</v>
      </c>
      <c r="C54" s="92" t="str">
        <f>IF(ISNUMBER(C49),C49/$C$62,"")</f>
        <v/>
      </c>
      <c r="D54" s="92" t="str">
        <f t="shared" si="7"/>
        <v/>
      </c>
      <c r="E54" s="92" t="str">
        <f t="shared" si="7"/>
        <v/>
      </c>
      <c r="F54" s="92" t="str">
        <f t="shared" si="7"/>
        <v/>
      </c>
      <c r="G54" s="92" t="str">
        <f t="shared" si="7"/>
        <v/>
      </c>
      <c r="H54" s="92" t="str">
        <f t="shared" si="7"/>
        <v/>
      </c>
      <c r="I54" s="92" t="str">
        <f t="shared" si="7"/>
        <v/>
      </c>
      <c r="J54" s="92" t="str">
        <f t="shared" si="7"/>
        <v/>
      </c>
      <c r="K54" s="92" t="str">
        <f t="shared" si="7"/>
        <v/>
      </c>
      <c r="L54" s="92" t="str">
        <f t="shared" si="7"/>
        <v/>
      </c>
      <c r="M54" s="92" t="str">
        <f t="shared" si="7"/>
        <v/>
      </c>
      <c r="N54" s="92" t="str">
        <f t="shared" si="7"/>
        <v/>
      </c>
      <c r="O54" s="92" t="str">
        <f t="shared" si="7"/>
        <v/>
      </c>
      <c r="P54" s="92" t="str">
        <f t="shared" si="7"/>
        <v/>
      </c>
      <c r="Q54" s="92" t="str">
        <f t="shared" si="7"/>
        <v/>
      </c>
      <c r="R54" s="92" t="str">
        <f t="shared" si="7"/>
        <v/>
      </c>
      <c r="S54" s="92">
        <f t="shared" si="7"/>
        <v>0.55578196637799282</v>
      </c>
      <c r="T54" s="92">
        <f t="shared" si="7"/>
        <v>0.57168619460010195</v>
      </c>
      <c r="U54" s="92">
        <f t="shared" si="7"/>
        <v>0.58759042282221097</v>
      </c>
      <c r="V54" s="92">
        <f t="shared" si="7"/>
        <v>0.59175751400916965</v>
      </c>
      <c r="W54" s="92">
        <f t="shared" si="7"/>
        <v>0.59696383087111571</v>
      </c>
      <c r="X54" s="92">
        <f t="shared" si="7"/>
        <v>0.60217014773306177</v>
      </c>
      <c r="Y54" s="92">
        <f t="shared" si="7"/>
        <v>0.62762098828324009</v>
      </c>
      <c r="Z54" s="92">
        <f t="shared" si="7"/>
        <v>0.67064696892511477</v>
      </c>
      <c r="AA54" s="92">
        <f t="shared" si="7"/>
        <v>0.701813550687723</v>
      </c>
      <c r="AB54" s="92">
        <f t="shared" si="7"/>
        <v>0.74076413652572615</v>
      </c>
      <c r="AC54" s="92">
        <f t="shared" si="7"/>
        <v>0.78379011716760083</v>
      </c>
      <c r="AD54" s="92">
        <f t="shared" si="7"/>
        <v>0.82274070300560387</v>
      </c>
      <c r="AE54" s="92">
        <f t="shared" si="7"/>
        <v>0.86250636780438128</v>
      </c>
      <c r="AF54" s="92">
        <f t="shared" si="7"/>
        <v>0.88231278655119738</v>
      </c>
      <c r="AG54" s="92">
        <f t="shared" si="7"/>
        <v>0.90211920529801359</v>
      </c>
      <c r="AH54" s="92">
        <f t="shared" si="7"/>
        <v>0.94546102903718821</v>
      </c>
      <c r="AI54" s="92">
        <f t="shared" si="7"/>
        <v>0.98479877738155908</v>
      </c>
      <c r="AJ54" s="92">
        <f t="shared" si="7"/>
        <v>0.99059602649006651</v>
      </c>
      <c r="AK54" s="92">
        <f t="shared" si="7"/>
        <v>0.99059602649006651</v>
      </c>
      <c r="AL54" s="92">
        <f t="shared" si="7"/>
        <v>0.99059602649006651</v>
      </c>
      <c r="AM54" s="92">
        <f t="shared" si="7"/>
        <v>0.99059602649006651</v>
      </c>
      <c r="AN54" s="92">
        <f t="shared" si="7"/>
        <v>0.99072847682119236</v>
      </c>
      <c r="AO54" s="92">
        <f t="shared" si="7"/>
        <v>0.99141110545084088</v>
      </c>
      <c r="AP54" s="92">
        <f t="shared" si="7"/>
        <v>0.99209373408048929</v>
      </c>
      <c r="AQ54" s="92">
        <f t="shared" si="7"/>
        <v>0.99277636271013769</v>
      </c>
      <c r="AR54" s="92">
        <f t="shared" si="7"/>
        <v>0.99345899133978621</v>
      </c>
      <c r="AS54" s="92">
        <f t="shared" si="7"/>
        <v>0.99399898115129914</v>
      </c>
      <c r="AT54" s="92">
        <f t="shared" si="7"/>
        <v>0.99468160978094766</v>
      </c>
      <c r="AU54" s="92">
        <f t="shared" si="7"/>
        <v>0.99468160978094766</v>
      </c>
      <c r="AV54" s="92">
        <f t="shared" si="7"/>
        <v>0.99468160978094766</v>
      </c>
      <c r="AW54" s="92">
        <f t="shared" si="7"/>
        <v>0.99468160978094766</v>
      </c>
      <c r="AX54" s="92">
        <f t="shared" si="7"/>
        <v>0.99468160978094766</v>
      </c>
      <c r="AY54" s="92">
        <f t="shared" si="7"/>
        <v>0.99468160978094766</v>
      </c>
      <c r="AZ54" s="92">
        <f t="shared" si="7"/>
        <v>0.99468160978094766</v>
      </c>
      <c r="BA54" s="92">
        <f t="shared" si="7"/>
        <v>0.99468160978094766</v>
      </c>
      <c r="BB54" s="92">
        <f t="shared" si="7"/>
        <v>0.99468160978094766</v>
      </c>
      <c r="BC54" s="92">
        <f t="shared" si="7"/>
        <v>0.99468160978094766</v>
      </c>
      <c r="BD54" s="92">
        <f t="shared" si="7"/>
        <v>0.99468160978094766</v>
      </c>
      <c r="BE54" s="92">
        <f t="shared" si="7"/>
        <v>0.99468160978094766</v>
      </c>
      <c r="BF54" s="92">
        <f t="shared" si="7"/>
        <v>0.99468160978094766</v>
      </c>
      <c r="BG54" s="92">
        <f t="shared" si="7"/>
        <v>0.99468160978094766</v>
      </c>
      <c r="BH54" s="92">
        <f t="shared" si="7"/>
        <v>0.99468160978094766</v>
      </c>
      <c r="BI54" s="92">
        <f t="shared" si="7"/>
        <v>0.99468160978094766</v>
      </c>
      <c r="BJ54" s="92">
        <f t="shared" si="7"/>
        <v>0.99468160978094766</v>
      </c>
      <c r="BK54" s="92">
        <f t="shared" si="7"/>
        <v>0.99468160978094766</v>
      </c>
    </row>
    <row r="55" spans="2:65" hidden="1" outlineLevel="1" x14ac:dyDescent="0.2">
      <c r="B55" s="113" t="s">
        <v>103</v>
      </c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09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</row>
    <row r="56" spans="2:65" hidden="1" outlineLevel="1" x14ac:dyDescent="0.2">
      <c r="B56" s="110" t="s">
        <v>92</v>
      </c>
      <c r="C56" s="111">
        <v>40</v>
      </c>
      <c r="D56" s="111">
        <v>40</v>
      </c>
      <c r="E56" s="111">
        <v>40</v>
      </c>
      <c r="F56" s="111">
        <v>32</v>
      </c>
      <c r="G56" s="111">
        <v>40</v>
      </c>
      <c r="H56" s="111">
        <v>40</v>
      </c>
      <c r="I56" s="111">
        <v>40</v>
      </c>
      <c r="J56" s="111">
        <v>40</v>
      </c>
      <c r="K56" s="111">
        <v>40</v>
      </c>
      <c r="L56" s="111">
        <v>32</v>
      </c>
      <c r="M56" s="111">
        <v>40</v>
      </c>
      <c r="N56" s="111">
        <v>40</v>
      </c>
      <c r="O56" s="111">
        <v>40</v>
      </c>
      <c r="P56" s="111">
        <v>40</v>
      </c>
      <c r="Q56" s="111">
        <v>32</v>
      </c>
      <c r="R56" s="111">
        <v>40</v>
      </c>
      <c r="S56" s="111">
        <v>40</v>
      </c>
      <c r="T56" s="111">
        <v>40</v>
      </c>
      <c r="U56" s="111">
        <v>40</v>
      </c>
      <c r="V56" s="111">
        <v>32</v>
      </c>
      <c r="W56" s="111">
        <v>40</v>
      </c>
      <c r="X56" s="111">
        <v>40</v>
      </c>
      <c r="Y56" s="111">
        <v>40</v>
      </c>
      <c r="Z56" s="111">
        <v>40</v>
      </c>
      <c r="AA56" s="111">
        <v>32</v>
      </c>
      <c r="AB56" s="111">
        <v>40</v>
      </c>
      <c r="AC56" s="111">
        <v>40</v>
      </c>
      <c r="AD56" s="111">
        <v>40</v>
      </c>
      <c r="AE56" s="111">
        <v>40</v>
      </c>
      <c r="AF56" s="111">
        <v>40</v>
      </c>
      <c r="AG56" s="111">
        <v>40</v>
      </c>
      <c r="AH56" s="111">
        <v>40</v>
      </c>
      <c r="AI56" s="111">
        <v>40</v>
      </c>
      <c r="AJ56" s="111">
        <v>40</v>
      </c>
      <c r="AK56" s="111">
        <v>0</v>
      </c>
      <c r="AL56" s="111">
        <v>0</v>
      </c>
      <c r="AM56" s="111">
        <v>40</v>
      </c>
      <c r="AN56" s="111">
        <v>40</v>
      </c>
      <c r="AO56" s="111">
        <v>40</v>
      </c>
      <c r="AP56" s="111">
        <v>40</v>
      </c>
      <c r="AQ56" s="111">
        <v>40</v>
      </c>
      <c r="AR56" s="111">
        <v>40</v>
      </c>
      <c r="AS56" s="111">
        <v>32</v>
      </c>
      <c r="AT56" s="111">
        <v>40</v>
      </c>
      <c r="AU56" s="111">
        <v>40</v>
      </c>
      <c r="AV56" s="111">
        <v>40</v>
      </c>
      <c r="AW56" s="111">
        <v>40</v>
      </c>
      <c r="AX56" s="111">
        <v>32</v>
      </c>
      <c r="AY56" s="111">
        <v>40</v>
      </c>
      <c r="AZ56" s="111">
        <v>40</v>
      </c>
      <c r="BA56" s="111">
        <v>40</v>
      </c>
      <c r="BB56" s="111">
        <v>40</v>
      </c>
      <c r="BC56" s="111">
        <v>40</v>
      </c>
      <c r="BD56" s="111">
        <v>40</v>
      </c>
      <c r="BE56" s="111">
        <v>40</v>
      </c>
      <c r="BF56" s="111">
        <v>40</v>
      </c>
      <c r="BG56" s="111">
        <v>32</v>
      </c>
      <c r="BH56" s="111">
        <v>40</v>
      </c>
      <c r="BI56" s="111">
        <v>40</v>
      </c>
      <c r="BJ56" s="209">
        <v>40</v>
      </c>
      <c r="BK56" s="111">
        <v>40</v>
      </c>
    </row>
    <row r="57" spans="2:65" hidden="1" outlineLevel="1" x14ac:dyDescent="0.2">
      <c r="B57" s="83" t="s">
        <v>108</v>
      </c>
      <c r="C57" s="97">
        <f>Baseline!H19</f>
        <v>27.7</v>
      </c>
      <c r="D57" s="97">
        <f>Baseline!I19</f>
        <v>73.87</v>
      </c>
      <c r="E57" s="97">
        <f>Baseline!J19</f>
        <v>120.03</v>
      </c>
      <c r="F57" s="97">
        <f>Baseline!K19</f>
        <v>138.5</v>
      </c>
      <c r="G57" s="97">
        <f>Baseline!L19</f>
        <v>138.5</v>
      </c>
      <c r="H57" s="97">
        <f>Baseline!M19</f>
        <v>249.88</v>
      </c>
      <c r="I57" s="97">
        <f>Baseline!N19</f>
        <v>357.84000000000003</v>
      </c>
      <c r="J57" s="97">
        <f>Baseline!O19</f>
        <v>463.5</v>
      </c>
      <c r="K57" s="97">
        <f>Baseline!P19</f>
        <v>481.5</v>
      </c>
      <c r="L57" s="97">
        <f>Baseline!Q19</f>
        <v>495.9</v>
      </c>
      <c r="M57" s="97">
        <f>Baseline!R19</f>
        <v>504.5</v>
      </c>
      <c r="N57" s="97">
        <f>Baseline!S19</f>
        <v>514.5</v>
      </c>
      <c r="O57" s="97">
        <f>Baseline!T19</f>
        <v>524.5</v>
      </c>
      <c r="P57" s="97">
        <f>Baseline!U19</f>
        <v>534.5</v>
      </c>
      <c r="Q57" s="97">
        <f>Baseline!V19</f>
        <v>542.5</v>
      </c>
      <c r="R57" s="97">
        <f>Baseline!W19</f>
        <v>558</v>
      </c>
      <c r="S57" s="97">
        <f>Baseline!X19</f>
        <v>573.5</v>
      </c>
      <c r="T57" s="97">
        <f>Baseline!Y19</f>
        <v>578.5</v>
      </c>
      <c r="U57" s="97">
        <f>Baseline!Z19</f>
        <v>583.5</v>
      </c>
      <c r="V57" s="97">
        <f>Baseline!AA19</f>
        <v>587.5</v>
      </c>
      <c r="W57" s="97">
        <f>Baseline!AB19</f>
        <v>596.5</v>
      </c>
      <c r="X57" s="97">
        <f>Baseline!AC19</f>
        <v>601.5</v>
      </c>
      <c r="Y57" s="97">
        <f>Baseline!AD19</f>
        <v>626.38</v>
      </c>
      <c r="Z57" s="97">
        <f>Baseline!AE19</f>
        <v>664.5</v>
      </c>
      <c r="AA57" s="97">
        <f>Baseline!AF19</f>
        <v>695</v>
      </c>
      <c r="AB57" s="97">
        <f>Baseline!AG19</f>
        <v>733.11999999999989</v>
      </c>
      <c r="AC57" s="97">
        <f>Baseline!AH19</f>
        <v>776.46</v>
      </c>
      <c r="AD57" s="97">
        <f>Baseline!AI19</f>
        <v>816.57999999999993</v>
      </c>
      <c r="AE57" s="97">
        <f>Baseline!AJ19</f>
        <v>857.9</v>
      </c>
      <c r="AF57" s="97">
        <f>Baseline!AK19</f>
        <v>879.9</v>
      </c>
      <c r="AG57" s="97">
        <f>Baseline!AL19</f>
        <v>899.5</v>
      </c>
      <c r="AH57" s="97">
        <f>Baseline!AM19</f>
        <v>939</v>
      </c>
      <c r="AI57" s="97">
        <f>Baseline!AN19</f>
        <v>973.5</v>
      </c>
      <c r="AJ57" s="97">
        <f>Baseline!AO19</f>
        <v>977.5</v>
      </c>
      <c r="AK57" s="97">
        <f>Baseline!AP19</f>
        <v>977.5</v>
      </c>
      <c r="AL57" s="97">
        <f>Baseline!AQ19</f>
        <v>977.5</v>
      </c>
      <c r="AM57" s="97">
        <f>Baseline!AR19</f>
        <v>977.5</v>
      </c>
      <c r="AN57" s="97">
        <f>Baseline!AS19</f>
        <v>977.63</v>
      </c>
      <c r="AO57" s="97">
        <f>Baseline!AT19</f>
        <v>978.3</v>
      </c>
      <c r="AP57" s="97">
        <f>Baseline!AU19</f>
        <v>978.97</v>
      </c>
      <c r="AQ57" s="97">
        <f>Baseline!AV19</f>
        <v>979.63</v>
      </c>
      <c r="AR57" s="97">
        <f>Baseline!AW19</f>
        <v>980.3</v>
      </c>
      <c r="AS57" s="97">
        <f>Baseline!AX19</f>
        <v>980.83</v>
      </c>
      <c r="AT57" s="97">
        <f>Baseline!AY19</f>
        <v>981.5</v>
      </c>
      <c r="AU57" s="97">
        <f>Baseline!AZ19</f>
        <v>981.5</v>
      </c>
      <c r="AV57" s="97">
        <f>Baseline!BA19</f>
        <v>981.5</v>
      </c>
      <c r="AW57" s="97">
        <f>Baseline!BB19</f>
        <v>981.5</v>
      </c>
      <c r="AX57" s="97">
        <f>Baseline!BC19</f>
        <v>981.5</v>
      </c>
      <c r="AY57" s="97">
        <f>Baseline!BD19</f>
        <v>981.5</v>
      </c>
      <c r="AZ57" s="97">
        <f>Baseline!BE19</f>
        <v>981.5</v>
      </c>
      <c r="BA57" s="97">
        <f>Baseline!BF19</f>
        <v>981.5</v>
      </c>
      <c r="BB57" s="97">
        <f>Baseline!BG19</f>
        <v>981.5</v>
      </c>
      <c r="BC57" s="97">
        <f>Baseline!BH19</f>
        <v>981.5</v>
      </c>
      <c r="BD57" s="97">
        <f>Baseline!BI19</f>
        <v>981.5</v>
      </c>
      <c r="BE57" s="97">
        <f>Baseline!BJ19</f>
        <v>981.5</v>
      </c>
      <c r="BF57" s="97">
        <f>Baseline!BK19</f>
        <v>981.5</v>
      </c>
      <c r="BG57" s="97">
        <f>Baseline!BL19</f>
        <v>981.5</v>
      </c>
      <c r="BH57" s="97">
        <f>Baseline!BM19</f>
        <v>981.5</v>
      </c>
      <c r="BI57" s="97">
        <f>Baseline!BN19</f>
        <v>981.5</v>
      </c>
      <c r="BJ57" s="97">
        <f>Baseline!BO19</f>
        <v>981.5</v>
      </c>
      <c r="BK57" s="97">
        <f>Baseline!BP19</f>
        <v>981.5</v>
      </c>
    </row>
    <row r="58" spans="2:65" hidden="1" outlineLevel="1" x14ac:dyDescent="0.2">
      <c r="B58" s="83" t="s">
        <v>154</v>
      </c>
      <c r="C58" s="97">
        <f>MOC!H19</f>
        <v>0</v>
      </c>
      <c r="D58" s="97">
        <f>MOC!I19</f>
        <v>0</v>
      </c>
      <c r="E58" s="97">
        <f>MOC!J19</f>
        <v>0</v>
      </c>
      <c r="F58" s="97">
        <f>MOC!K19</f>
        <v>0</v>
      </c>
      <c r="G58" s="97">
        <f>MOC!L19</f>
        <v>0</v>
      </c>
      <c r="H58" s="97">
        <f>MOC!M19</f>
        <v>0</v>
      </c>
      <c r="I58" s="97">
        <f>MOC!N19</f>
        <v>0</v>
      </c>
      <c r="J58" s="97">
        <f>MOC!O19</f>
        <v>0</v>
      </c>
      <c r="K58" s="97">
        <f>MOC!P19</f>
        <v>0</v>
      </c>
      <c r="L58" s="97">
        <f>MOC!Q19</f>
        <v>0</v>
      </c>
      <c r="M58" s="97">
        <f>MOC!R19</f>
        <v>0</v>
      </c>
      <c r="N58" s="97">
        <f>MOC!S19</f>
        <v>0</v>
      </c>
      <c r="O58" s="97">
        <f>MOC!T19</f>
        <v>0</v>
      </c>
      <c r="P58" s="97">
        <f>MOC!U19</f>
        <v>0</v>
      </c>
      <c r="Q58" s="97">
        <f>MOC!V19</f>
        <v>0</v>
      </c>
      <c r="R58" s="97">
        <f>MOC!W19</f>
        <v>0</v>
      </c>
      <c r="S58" s="97">
        <f>MOC!X19</f>
        <v>0</v>
      </c>
      <c r="T58" s="97">
        <f>MOC!Y19</f>
        <v>0</v>
      </c>
      <c r="U58" s="97">
        <f>MOC!Z19</f>
        <v>0</v>
      </c>
      <c r="V58" s="97">
        <f>MOC!AA19</f>
        <v>0</v>
      </c>
      <c r="W58" s="97">
        <f>MOC!AB19</f>
        <v>0</v>
      </c>
      <c r="X58" s="97">
        <f>MOC!AC19</f>
        <v>0</v>
      </c>
      <c r="Y58" s="97">
        <f>MOC!AD19</f>
        <v>0</v>
      </c>
      <c r="Z58" s="97">
        <f>MOC!AE19</f>
        <v>0</v>
      </c>
      <c r="AA58" s="97">
        <f>MOC!AF19</f>
        <v>0</v>
      </c>
      <c r="AB58" s="97">
        <f>MOC!AG19</f>
        <v>0</v>
      </c>
      <c r="AC58" s="97">
        <f>MOC!AH19</f>
        <v>0</v>
      </c>
      <c r="AD58" s="97">
        <f>MOC!AI19</f>
        <v>0</v>
      </c>
      <c r="AE58" s="97">
        <f>MOC!AJ19</f>
        <v>0</v>
      </c>
      <c r="AF58" s="97">
        <f>MOC!AK19</f>
        <v>0</v>
      </c>
      <c r="AG58" s="97">
        <f>MOC!AL19</f>
        <v>0</v>
      </c>
      <c r="AH58" s="97">
        <f>MOC!AM19</f>
        <v>0</v>
      </c>
      <c r="AI58" s="97">
        <f>MOC!AN19</f>
        <v>0</v>
      </c>
      <c r="AJ58" s="97">
        <f>MOC!AO19</f>
        <v>0</v>
      </c>
      <c r="AK58" s="97">
        <f>MOC!AP19</f>
        <v>0</v>
      </c>
      <c r="AL58" s="97">
        <f>MOC!AQ19</f>
        <v>0</v>
      </c>
      <c r="AM58" s="97">
        <f>MOC!AR19</f>
        <v>0</v>
      </c>
      <c r="AN58" s="97">
        <f>MOC!AS19</f>
        <v>0</v>
      </c>
      <c r="AO58" s="97">
        <f>MOC!AT19</f>
        <v>0</v>
      </c>
      <c r="AP58" s="97">
        <f>MOC!AU19</f>
        <v>0</v>
      </c>
      <c r="AQ58" s="97">
        <f>MOC!AV19</f>
        <v>0</v>
      </c>
      <c r="AR58" s="97">
        <f>MOC!AW19</f>
        <v>0</v>
      </c>
      <c r="AS58" s="97">
        <f>MOC!AX19</f>
        <v>0</v>
      </c>
      <c r="AT58" s="97">
        <f>MOC!AY19</f>
        <v>0</v>
      </c>
      <c r="AU58" s="97">
        <f>MOC!AZ19</f>
        <v>0</v>
      </c>
      <c r="AV58" s="97">
        <f>MOC!BA19</f>
        <v>0</v>
      </c>
      <c r="AW58" s="97">
        <f>MOC!BB19</f>
        <v>0</v>
      </c>
      <c r="AX58" s="97">
        <f>MOC!BC19</f>
        <v>0</v>
      </c>
      <c r="AY58" s="97">
        <f>MOC!BD19</f>
        <v>0</v>
      </c>
      <c r="AZ58" s="97">
        <f>MOC!BE19</f>
        <v>0</v>
      </c>
      <c r="BA58" s="97">
        <f>MOC!BF19</f>
        <v>0</v>
      </c>
      <c r="BB58" s="97">
        <f>MOC!BG19</f>
        <v>0</v>
      </c>
      <c r="BC58" s="97">
        <f>MOC!BH19</f>
        <v>0</v>
      </c>
      <c r="BD58" s="97">
        <f>MOC!BI19</f>
        <v>0</v>
      </c>
      <c r="BE58" s="97">
        <f>MOC!BJ19</f>
        <v>0</v>
      </c>
      <c r="BF58" s="97">
        <f>MOC!BK19</f>
        <v>0</v>
      </c>
      <c r="BG58" s="97">
        <f>MOC!BL19</f>
        <v>0</v>
      </c>
      <c r="BH58" s="97">
        <f>MOC!BM19</f>
        <v>0</v>
      </c>
      <c r="BI58" s="97">
        <f>MOC!BN19</f>
        <v>0</v>
      </c>
      <c r="BJ58" s="97">
        <f>MOC!BO19</f>
        <v>0</v>
      </c>
      <c r="BK58" s="97">
        <f>MOC!BP19</f>
        <v>0</v>
      </c>
    </row>
    <row r="59" spans="2:65" hidden="1" outlineLevel="1" x14ac:dyDescent="0.2">
      <c r="B59" s="85" t="s">
        <v>81</v>
      </c>
      <c r="C59" s="97">
        <f>Timesheet!D19</f>
        <v>21</v>
      </c>
      <c r="D59" s="97">
        <f>Timesheet!E19</f>
        <v>42.5</v>
      </c>
      <c r="E59" s="97">
        <f>Timesheet!F19</f>
        <v>51</v>
      </c>
      <c r="F59" s="97">
        <f>Timesheet!G19</f>
        <v>9</v>
      </c>
      <c r="G59" s="97">
        <f>Timesheet!H19</f>
        <v>15</v>
      </c>
      <c r="H59" s="97">
        <f>Timesheet!I19</f>
        <v>76</v>
      </c>
      <c r="I59" s="97">
        <f>Timesheet!J19</f>
        <v>89</v>
      </c>
      <c r="J59" s="97">
        <f>Timesheet!K19</f>
        <v>63.5</v>
      </c>
      <c r="K59" s="97">
        <f>Timesheet!L19</f>
        <v>27</v>
      </c>
      <c r="L59" s="97">
        <f>Timesheet!M19</f>
        <v>7.25</v>
      </c>
      <c r="M59" s="97">
        <f>Timesheet!N19</f>
        <v>34.5</v>
      </c>
      <c r="N59" s="97">
        <f>Timesheet!O19</f>
        <v>26.5</v>
      </c>
      <c r="O59" s="97">
        <f>Timesheet!P19</f>
        <v>20.25</v>
      </c>
      <c r="P59" s="97">
        <f>Timesheet!Q19</f>
        <v>3</v>
      </c>
      <c r="Q59" s="97">
        <f>Timesheet!R19</f>
        <v>11.5</v>
      </c>
      <c r="R59" s="97">
        <f>Timesheet!S19</f>
        <v>15</v>
      </c>
      <c r="S59" s="97">
        <f>Timesheet!T19</f>
        <v>33.5</v>
      </c>
      <c r="T59" s="97">
        <f>Timesheet!U19</f>
        <v>0</v>
      </c>
      <c r="U59" s="97">
        <f>Timesheet!V19</f>
        <v>0</v>
      </c>
      <c r="V59" s="97">
        <f>Timesheet!W19</f>
        <v>0</v>
      </c>
      <c r="W59" s="97">
        <f>Timesheet!X19</f>
        <v>0</v>
      </c>
      <c r="X59" s="97">
        <f>Timesheet!Y19</f>
        <v>0</v>
      </c>
      <c r="Y59" s="97">
        <f>Timesheet!Z19</f>
        <v>0</v>
      </c>
      <c r="Z59" s="97">
        <f>Timesheet!AA19</f>
        <v>0</v>
      </c>
      <c r="AA59" s="97">
        <f>Timesheet!AB19</f>
        <v>0</v>
      </c>
      <c r="AB59" s="97">
        <f>Timesheet!AC19</f>
        <v>0</v>
      </c>
      <c r="AC59" s="97">
        <f>Timesheet!AD19</f>
        <v>0</v>
      </c>
      <c r="AD59" s="97">
        <f>Timesheet!AE19</f>
        <v>0</v>
      </c>
      <c r="AE59" s="97">
        <f>Timesheet!AF19</f>
        <v>0</v>
      </c>
      <c r="AF59" s="97">
        <f>Timesheet!AG19</f>
        <v>0</v>
      </c>
      <c r="AG59" s="97">
        <f>Timesheet!AH19</f>
        <v>0</v>
      </c>
      <c r="AH59" s="97">
        <f>Timesheet!AI19</f>
        <v>0</v>
      </c>
      <c r="AI59" s="97">
        <f>Timesheet!AJ19</f>
        <v>0</v>
      </c>
      <c r="AJ59" s="97">
        <f>Timesheet!AK19</f>
        <v>0</v>
      </c>
      <c r="AK59" s="97">
        <f>Timesheet!AL19</f>
        <v>0</v>
      </c>
      <c r="AL59" s="97">
        <f>Timesheet!AM19</f>
        <v>0</v>
      </c>
      <c r="AM59" s="97">
        <f>Timesheet!AN19</f>
        <v>0</v>
      </c>
      <c r="AN59" s="97">
        <f>Timesheet!AO19</f>
        <v>0</v>
      </c>
      <c r="AO59" s="97">
        <f>Timesheet!AP19</f>
        <v>0</v>
      </c>
      <c r="AP59" s="97">
        <f>Timesheet!AQ19</f>
        <v>0</v>
      </c>
      <c r="AQ59" s="97">
        <f>Timesheet!AR19</f>
        <v>0</v>
      </c>
      <c r="AR59" s="97">
        <f>Timesheet!AS19</f>
        <v>0</v>
      </c>
      <c r="AS59" s="97">
        <f>Timesheet!AT19</f>
        <v>0</v>
      </c>
      <c r="AT59" s="97">
        <f>Timesheet!AU19</f>
        <v>0</v>
      </c>
      <c r="AU59" s="97">
        <f>Timesheet!AV19</f>
        <v>0</v>
      </c>
      <c r="AV59" s="97">
        <f>Timesheet!AW19</f>
        <v>0</v>
      </c>
      <c r="AW59" s="97">
        <f>Timesheet!AX19</f>
        <v>0</v>
      </c>
      <c r="AX59" s="97">
        <f>Timesheet!AY19</f>
        <v>0</v>
      </c>
      <c r="AY59" s="97">
        <f>Timesheet!AZ19</f>
        <v>0</v>
      </c>
      <c r="AZ59" s="97">
        <f>Timesheet!BA19</f>
        <v>0</v>
      </c>
      <c r="BA59" s="97">
        <f>Timesheet!BB19</f>
        <v>0</v>
      </c>
      <c r="BB59" s="97">
        <f>Timesheet!BC19</f>
        <v>0</v>
      </c>
      <c r="BC59" s="97">
        <f>Timesheet!BD19</f>
        <v>0</v>
      </c>
      <c r="BD59" s="97">
        <f>Timesheet!BE19</f>
        <v>0</v>
      </c>
      <c r="BE59" s="97">
        <f>Timesheet!BF19</f>
        <v>0</v>
      </c>
      <c r="BF59" s="97">
        <f>Timesheet!BG19</f>
        <v>0</v>
      </c>
      <c r="BG59" s="97">
        <f>Timesheet!BH19</f>
        <v>0</v>
      </c>
      <c r="BH59" s="97">
        <f>Timesheet!BI19</f>
        <v>0</v>
      </c>
      <c r="BI59" s="97">
        <f>Timesheet!BJ19</f>
        <v>0</v>
      </c>
      <c r="BJ59" s="97">
        <f>Timesheet!BK19</f>
        <v>0</v>
      </c>
      <c r="BK59" s="97">
        <f>Timesheet!BL19</f>
        <v>0</v>
      </c>
    </row>
    <row r="60" spans="2:65" hidden="1" outlineLevel="1" x14ac:dyDescent="0.2">
      <c r="B60" s="84" t="s">
        <v>105</v>
      </c>
      <c r="C60" s="97">
        <f>Progress!H19</f>
        <v>0</v>
      </c>
      <c r="D60" s="97">
        <f>Progress!I19</f>
        <v>0</v>
      </c>
      <c r="E60" s="97">
        <f>Progress!J19</f>
        <v>0</v>
      </c>
      <c r="F60" s="97">
        <f>Progress!K19</f>
        <v>0</v>
      </c>
      <c r="G60" s="97">
        <f>Progress!L19</f>
        <v>138.5</v>
      </c>
      <c r="H60" s="97">
        <f>Progress!M19</f>
        <v>245.32</v>
      </c>
      <c r="I60" s="97">
        <f>Progress!N19</f>
        <v>336.96000000000004</v>
      </c>
      <c r="J60" s="97">
        <f>Progress!O19</f>
        <v>418.5</v>
      </c>
      <c r="K60" s="97">
        <f>Progress!P19</f>
        <v>457.43</v>
      </c>
      <c r="L60" s="97">
        <f>Progress!Q19</f>
        <v>480.05</v>
      </c>
      <c r="M60" s="97">
        <f>Progress!R19</f>
        <v>501.49</v>
      </c>
      <c r="N60" s="97">
        <f>Progress!S19</f>
        <v>513.19000000000005</v>
      </c>
      <c r="O60" s="97">
        <f>Progress!T19</f>
        <v>522.79999999999995</v>
      </c>
      <c r="P60" s="97">
        <f>Progress!U19</f>
        <v>532.41000000000008</v>
      </c>
      <c r="Q60" s="97">
        <f>Progress!V19</f>
        <v>540.1</v>
      </c>
      <c r="R60" s="97">
        <f>Progress!W19</f>
        <v>545.9</v>
      </c>
      <c r="S60" s="97">
        <f>Progress!X19</f>
        <v>550.75</v>
      </c>
      <c r="T60" s="97">
        <f>Progress!Y19</f>
        <v>0</v>
      </c>
      <c r="U60" s="97">
        <f>Progress!Z19</f>
        <v>0</v>
      </c>
      <c r="V60" s="97">
        <f>Progress!AA19</f>
        <v>0</v>
      </c>
      <c r="W60" s="97">
        <f>Progress!AB19</f>
        <v>0</v>
      </c>
      <c r="X60" s="97">
        <f>Progress!AC19</f>
        <v>0</v>
      </c>
      <c r="Y60" s="97">
        <f>Progress!AD19</f>
        <v>0</v>
      </c>
      <c r="Z60" s="97">
        <f>Progress!AE19</f>
        <v>0</v>
      </c>
      <c r="AA60" s="97">
        <f>Progress!AF19</f>
        <v>0</v>
      </c>
      <c r="AB60" s="97">
        <f>Progress!AG19</f>
        <v>0</v>
      </c>
      <c r="AC60" s="97">
        <f>Progress!AH19</f>
        <v>0</v>
      </c>
      <c r="AD60" s="97">
        <f>Progress!AI19</f>
        <v>0</v>
      </c>
      <c r="AE60" s="97">
        <f>Progress!AJ19</f>
        <v>0</v>
      </c>
      <c r="AF60" s="97">
        <f>Progress!AK19</f>
        <v>0</v>
      </c>
      <c r="AG60" s="97">
        <f>Progress!AL19</f>
        <v>0</v>
      </c>
      <c r="AH60" s="97">
        <f>Progress!AM19</f>
        <v>0</v>
      </c>
      <c r="AI60" s="97">
        <f>Progress!AN19</f>
        <v>0</v>
      </c>
      <c r="AJ60" s="97">
        <f>Progress!AO19</f>
        <v>0</v>
      </c>
      <c r="AK60" s="97">
        <f>Progress!AP19</f>
        <v>0</v>
      </c>
      <c r="AL60" s="97">
        <f>Progress!AQ19</f>
        <v>0</v>
      </c>
      <c r="AM60" s="97">
        <f>Progress!AR19</f>
        <v>0</v>
      </c>
      <c r="AN60" s="97">
        <f>Progress!AS19</f>
        <v>0</v>
      </c>
      <c r="AO60" s="97">
        <f>Progress!AT19</f>
        <v>0</v>
      </c>
      <c r="AP60" s="97">
        <f>Progress!AU19</f>
        <v>0</v>
      </c>
      <c r="AQ60" s="97">
        <f>Progress!AV19</f>
        <v>0</v>
      </c>
      <c r="AR60" s="97">
        <f>Progress!AW19</f>
        <v>0</v>
      </c>
      <c r="AS60" s="97">
        <f>Progress!AX19</f>
        <v>0</v>
      </c>
      <c r="AT60" s="97">
        <f>Progress!AY19</f>
        <v>0</v>
      </c>
      <c r="AU60" s="97">
        <f>Progress!AZ19</f>
        <v>0</v>
      </c>
      <c r="AV60" s="97">
        <f>Progress!BA19</f>
        <v>0</v>
      </c>
      <c r="AW60" s="97">
        <f>Progress!BB19</f>
        <v>0</v>
      </c>
      <c r="AX60" s="97">
        <f>Progress!BC19</f>
        <v>0</v>
      </c>
      <c r="AY60" s="97">
        <f>Progress!BD19</f>
        <v>0</v>
      </c>
      <c r="AZ60" s="97">
        <f>Progress!BE19</f>
        <v>0</v>
      </c>
      <c r="BA60" s="97">
        <f>Progress!BF19</f>
        <v>0</v>
      </c>
      <c r="BB60" s="97">
        <f>Progress!BG19</f>
        <v>0</v>
      </c>
      <c r="BC60" s="97">
        <f>Progress!BH19</f>
        <v>0</v>
      </c>
      <c r="BD60" s="97">
        <f>Progress!BI19</f>
        <v>0</v>
      </c>
      <c r="BE60" s="97">
        <f>Progress!BJ19</f>
        <v>0</v>
      </c>
      <c r="BF60" s="97">
        <f>Progress!BK19</f>
        <v>0</v>
      </c>
      <c r="BG60" s="97">
        <f>Progress!BL19</f>
        <v>0</v>
      </c>
      <c r="BH60" s="97">
        <f>Progress!BM19</f>
        <v>0</v>
      </c>
      <c r="BI60" s="97">
        <f>Progress!BN19</f>
        <v>0</v>
      </c>
      <c r="BJ60" s="97">
        <f>Progress!BO19</f>
        <v>0</v>
      </c>
      <c r="BK60" s="97">
        <f>Progress!BP19</f>
        <v>0</v>
      </c>
    </row>
    <row r="61" spans="2:65" hidden="1" outlineLevel="1" x14ac:dyDescent="0.2">
      <c r="B61" s="86" t="s">
        <v>85</v>
      </c>
      <c r="C61" s="97">
        <f>Forecast!H19</f>
        <v>0</v>
      </c>
      <c r="D61" s="97">
        <f>Forecast!I19</f>
        <v>0</v>
      </c>
      <c r="E61" s="97">
        <f>Forecast!J19</f>
        <v>0</v>
      </c>
      <c r="F61" s="97">
        <f>Forecast!K19</f>
        <v>0</v>
      </c>
      <c r="G61" s="97">
        <f>Forecast!L19</f>
        <v>0</v>
      </c>
      <c r="H61" s="97">
        <f>Forecast!M19</f>
        <v>0</v>
      </c>
      <c r="I61" s="97">
        <f>Forecast!N19</f>
        <v>0</v>
      </c>
      <c r="J61" s="97">
        <f>Forecast!O19</f>
        <v>0</v>
      </c>
      <c r="K61" s="97">
        <f>Forecast!P19</f>
        <v>0</v>
      </c>
      <c r="L61" s="97">
        <f>Forecast!Q19</f>
        <v>0</v>
      </c>
      <c r="M61" s="97">
        <f>Forecast!R19</f>
        <v>0</v>
      </c>
      <c r="N61" s="97">
        <f>Forecast!S19</f>
        <v>0</v>
      </c>
      <c r="O61" s="97">
        <f>Forecast!T19</f>
        <v>0</v>
      </c>
      <c r="P61" s="97">
        <f>Forecast!U19</f>
        <v>0</v>
      </c>
      <c r="Q61" s="97">
        <f>Forecast!V19</f>
        <v>0</v>
      </c>
      <c r="R61" s="97">
        <f>Forecast!W19</f>
        <v>0</v>
      </c>
      <c r="S61" s="97">
        <f>Forecast!X19</f>
        <v>0</v>
      </c>
      <c r="T61" s="97">
        <f>Forecast!Y19</f>
        <v>15.61</v>
      </c>
      <c r="U61" s="97">
        <f>Forecast!Z19</f>
        <v>15.61</v>
      </c>
      <c r="V61" s="97">
        <f>Forecast!AA19</f>
        <v>4.09</v>
      </c>
      <c r="W61" s="97">
        <f>Forecast!AB19</f>
        <v>5.1100000000000003</v>
      </c>
      <c r="X61" s="97">
        <f>Forecast!AC19</f>
        <v>5.1100000000000003</v>
      </c>
      <c r="Y61" s="97">
        <f>Forecast!AD19</f>
        <v>24.979999999999997</v>
      </c>
      <c r="Z61" s="97">
        <f>Forecast!AE19</f>
        <v>42.230000000000004</v>
      </c>
      <c r="AA61" s="97">
        <f>Forecast!AF19</f>
        <v>30.59</v>
      </c>
      <c r="AB61" s="97">
        <f>Forecast!AG19</f>
        <v>38.230000000000004</v>
      </c>
      <c r="AC61" s="97">
        <f>Forecast!AH19</f>
        <v>42.230000000000004</v>
      </c>
      <c r="AD61" s="97">
        <f>Forecast!AI19</f>
        <v>38.230000000000004</v>
      </c>
      <c r="AE61" s="97">
        <f>Forecast!AJ19</f>
        <v>39.03</v>
      </c>
      <c r="AF61" s="97">
        <f>Forecast!AK19</f>
        <v>19.440000000000001</v>
      </c>
      <c r="AG61" s="97">
        <f>Forecast!AL19</f>
        <v>19.440000000000001</v>
      </c>
      <c r="AH61" s="97">
        <f>Forecast!AM19</f>
        <v>42.54</v>
      </c>
      <c r="AI61" s="97">
        <f>Forecast!AN19</f>
        <v>38.61</v>
      </c>
      <c r="AJ61" s="97">
        <f>Forecast!AO19</f>
        <v>5.69</v>
      </c>
      <c r="AK61" s="97">
        <f>Forecast!AP19</f>
        <v>0</v>
      </c>
      <c r="AL61" s="97">
        <f>Forecast!AQ19</f>
        <v>0</v>
      </c>
      <c r="AM61" s="97">
        <f>Forecast!AR19</f>
        <v>0</v>
      </c>
      <c r="AN61" s="97">
        <f>Forecast!AS19</f>
        <v>0.13</v>
      </c>
      <c r="AO61" s="97">
        <f>Forecast!AT19</f>
        <v>0.67</v>
      </c>
      <c r="AP61" s="97">
        <f>Forecast!AU19</f>
        <v>0.67</v>
      </c>
      <c r="AQ61" s="97">
        <f>Forecast!AV19</f>
        <v>0.67</v>
      </c>
      <c r="AR61" s="97">
        <f>Forecast!AW19</f>
        <v>0.67</v>
      </c>
      <c r="AS61" s="97">
        <f>Forecast!AX19</f>
        <v>0.53</v>
      </c>
      <c r="AT61" s="97">
        <f>Forecast!AY19</f>
        <v>0.67</v>
      </c>
      <c r="AU61" s="97">
        <f>Forecast!AZ19</f>
        <v>0</v>
      </c>
      <c r="AV61" s="97">
        <f>Forecast!BA19</f>
        <v>0</v>
      </c>
      <c r="AW61" s="97">
        <f>Forecast!BB19</f>
        <v>0</v>
      </c>
      <c r="AX61" s="97">
        <f>Forecast!BC19</f>
        <v>0</v>
      </c>
      <c r="AY61" s="97">
        <f>Forecast!BD19</f>
        <v>0</v>
      </c>
      <c r="AZ61" s="97">
        <f>Forecast!BE19</f>
        <v>0</v>
      </c>
      <c r="BA61" s="97">
        <f>Forecast!BF19</f>
        <v>0</v>
      </c>
      <c r="BB61" s="97">
        <f>Forecast!BG19</f>
        <v>0</v>
      </c>
      <c r="BC61" s="97">
        <f>Forecast!BH19</f>
        <v>0</v>
      </c>
      <c r="BD61" s="97">
        <f>Forecast!BI19</f>
        <v>0</v>
      </c>
      <c r="BE61" s="97">
        <f>Forecast!BJ19</f>
        <v>0</v>
      </c>
      <c r="BF61" s="97">
        <f>Forecast!BK19</f>
        <v>0</v>
      </c>
      <c r="BG61" s="97">
        <f>Forecast!BL19</f>
        <v>0</v>
      </c>
      <c r="BH61" s="97">
        <f>Forecast!BM19</f>
        <v>0</v>
      </c>
      <c r="BI61" s="97">
        <f>Forecast!BN19</f>
        <v>0</v>
      </c>
      <c r="BJ61" s="97">
        <f>Forecast!BO19</f>
        <v>0</v>
      </c>
      <c r="BK61" s="97">
        <f>Forecast!BP19</f>
        <v>0</v>
      </c>
    </row>
    <row r="62" spans="2:65" hidden="1" outlineLevel="1" x14ac:dyDescent="0.2">
      <c r="B62" s="96" t="s">
        <v>104</v>
      </c>
      <c r="C62" s="93">
        <f>+Report!E19</f>
        <v>981.5</v>
      </c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</row>
    <row r="63" spans="2:65" collapsed="1" x14ac:dyDescent="0.2"/>
    <row r="64" spans="2:65" x14ac:dyDescent="0.2">
      <c r="Q64" s="12"/>
    </row>
    <row r="68" spans="3:15" x14ac:dyDescent="0.2">
      <c r="O68" s="12"/>
    </row>
    <row r="70" spans="3:15" x14ac:dyDescent="0.2">
      <c r="C70" s="48"/>
      <c r="D70" s="48"/>
      <c r="E70" s="48"/>
      <c r="F70" s="48"/>
      <c r="G70" s="48"/>
      <c r="H70" s="48"/>
      <c r="I70" s="48"/>
    </row>
    <row r="73" spans="3:15" x14ac:dyDescent="0.2">
      <c r="O73" s="12"/>
    </row>
    <row r="75" spans="3:15" x14ac:dyDescent="0.2">
      <c r="C75" s="48"/>
      <c r="D75" s="48"/>
      <c r="E75" s="48"/>
      <c r="F75" s="48"/>
      <c r="G75" s="48"/>
      <c r="H75" s="48"/>
      <c r="I75" s="48"/>
    </row>
    <row r="78" spans="3:15" x14ac:dyDescent="0.2">
      <c r="O78" s="12"/>
    </row>
    <row r="80" spans="3:15" x14ac:dyDescent="0.2">
      <c r="C80" s="48"/>
      <c r="D80" s="48"/>
      <c r="E80" s="48"/>
      <c r="F80" s="48"/>
      <c r="G80" s="48"/>
      <c r="H80" s="48"/>
      <c r="I80" s="48"/>
    </row>
    <row r="81" spans="2:65" x14ac:dyDescent="0.2">
      <c r="C81" s="48"/>
      <c r="D81" s="48"/>
      <c r="E81" s="48"/>
      <c r="F81" s="48"/>
      <c r="G81" s="48"/>
      <c r="H81" s="48"/>
      <c r="I81" s="48"/>
      <c r="Q81" s="48"/>
    </row>
    <row r="82" spans="2:65" x14ac:dyDescent="0.2">
      <c r="C82" s="48"/>
      <c r="D82" s="48"/>
      <c r="E82" s="48"/>
      <c r="F82" s="48"/>
      <c r="G82" s="48"/>
      <c r="H82" s="48"/>
      <c r="I82" s="48"/>
      <c r="W82" s="48"/>
    </row>
    <row r="83" spans="2:65" x14ac:dyDescent="0.2">
      <c r="C83" s="48"/>
      <c r="D83" s="48"/>
      <c r="E83" s="48"/>
      <c r="F83" s="48"/>
      <c r="G83" s="48"/>
      <c r="H83" s="48"/>
      <c r="I83" s="48"/>
      <c r="O83" s="48"/>
    </row>
    <row r="90" spans="2:65" x14ac:dyDescent="0.2">
      <c r="B90" s="98" t="str">
        <f>+B45</f>
        <v>Reporting Period (End)</v>
      </c>
      <c r="C90" s="90">
        <f t="shared" ref="C90:BK90" si="8">C45</f>
        <v>42125</v>
      </c>
      <c r="D90" s="90">
        <f t="shared" si="8"/>
        <v>42132</v>
      </c>
      <c r="E90" s="90">
        <f t="shared" si="8"/>
        <v>42139</v>
      </c>
      <c r="F90" s="90">
        <f t="shared" si="8"/>
        <v>42146</v>
      </c>
      <c r="G90" s="90">
        <f t="shared" si="8"/>
        <v>42153</v>
      </c>
      <c r="H90" s="90">
        <f t="shared" si="8"/>
        <v>42160</v>
      </c>
      <c r="I90" s="90">
        <f t="shared" si="8"/>
        <v>42167</v>
      </c>
      <c r="J90" s="90">
        <f t="shared" si="8"/>
        <v>42174</v>
      </c>
      <c r="K90" s="90">
        <f t="shared" si="8"/>
        <v>42181</v>
      </c>
      <c r="L90" s="90">
        <f t="shared" si="8"/>
        <v>42188</v>
      </c>
      <c r="M90" s="90">
        <f t="shared" si="8"/>
        <v>42195</v>
      </c>
      <c r="N90" s="90">
        <f t="shared" si="8"/>
        <v>42202</v>
      </c>
      <c r="O90" s="90">
        <f t="shared" si="8"/>
        <v>42209</v>
      </c>
      <c r="P90" s="90">
        <f t="shared" si="8"/>
        <v>42216</v>
      </c>
      <c r="Q90" s="90">
        <f t="shared" si="8"/>
        <v>42223</v>
      </c>
      <c r="R90" s="90">
        <f t="shared" si="8"/>
        <v>42230</v>
      </c>
      <c r="S90" s="90">
        <f t="shared" si="8"/>
        <v>42237</v>
      </c>
      <c r="T90" s="90">
        <f t="shared" si="8"/>
        <v>42244</v>
      </c>
      <c r="U90" s="90">
        <f t="shared" si="8"/>
        <v>42251</v>
      </c>
      <c r="V90" s="90">
        <f t="shared" si="8"/>
        <v>42258</v>
      </c>
      <c r="W90" s="90">
        <f t="shared" si="8"/>
        <v>42265</v>
      </c>
      <c r="X90" s="90">
        <f t="shared" si="8"/>
        <v>42272</v>
      </c>
      <c r="Y90" s="90">
        <f t="shared" si="8"/>
        <v>42279</v>
      </c>
      <c r="Z90" s="90">
        <f t="shared" si="8"/>
        <v>42286</v>
      </c>
      <c r="AA90" s="90">
        <f t="shared" si="8"/>
        <v>42293</v>
      </c>
      <c r="AB90" s="90">
        <f t="shared" si="8"/>
        <v>42300</v>
      </c>
      <c r="AC90" s="90">
        <f t="shared" si="8"/>
        <v>42307</v>
      </c>
      <c r="AD90" s="90">
        <f t="shared" si="8"/>
        <v>42314</v>
      </c>
      <c r="AE90" s="90">
        <f t="shared" si="8"/>
        <v>42321</v>
      </c>
      <c r="AF90" s="90">
        <f t="shared" si="8"/>
        <v>42328</v>
      </c>
      <c r="AG90" s="90">
        <f t="shared" si="8"/>
        <v>42335</v>
      </c>
      <c r="AH90" s="90">
        <f t="shared" si="8"/>
        <v>42342</v>
      </c>
      <c r="AI90" s="90">
        <f t="shared" si="8"/>
        <v>42349</v>
      </c>
      <c r="AJ90" s="90">
        <f t="shared" si="8"/>
        <v>42356</v>
      </c>
      <c r="AK90" s="90">
        <f t="shared" si="8"/>
        <v>42363</v>
      </c>
      <c r="AL90" s="90">
        <f t="shared" si="8"/>
        <v>42370</v>
      </c>
      <c r="AM90" s="90">
        <f t="shared" si="8"/>
        <v>42377</v>
      </c>
      <c r="AN90" s="90">
        <f t="shared" si="8"/>
        <v>42384</v>
      </c>
      <c r="AO90" s="90">
        <f t="shared" si="8"/>
        <v>42391</v>
      </c>
      <c r="AP90" s="90">
        <f t="shared" si="8"/>
        <v>42398</v>
      </c>
      <c r="AQ90" s="90">
        <f t="shared" si="8"/>
        <v>42405</v>
      </c>
      <c r="AR90" s="90">
        <f t="shared" si="8"/>
        <v>42412</v>
      </c>
      <c r="AS90" s="90">
        <f t="shared" si="8"/>
        <v>42419</v>
      </c>
      <c r="AT90" s="90">
        <f t="shared" si="8"/>
        <v>42426</v>
      </c>
      <c r="AU90" s="90">
        <f t="shared" si="8"/>
        <v>42433</v>
      </c>
      <c r="AV90" s="90">
        <f t="shared" si="8"/>
        <v>42440</v>
      </c>
      <c r="AW90" s="90">
        <f t="shared" si="8"/>
        <v>42447</v>
      </c>
      <c r="AX90" s="90">
        <f t="shared" si="8"/>
        <v>42454</v>
      </c>
      <c r="AY90" s="90">
        <f t="shared" si="8"/>
        <v>42461</v>
      </c>
      <c r="AZ90" s="90">
        <f t="shared" si="8"/>
        <v>42468</v>
      </c>
      <c r="BA90" s="90">
        <f t="shared" si="8"/>
        <v>42475</v>
      </c>
      <c r="BB90" s="90">
        <f t="shared" si="8"/>
        <v>42482</v>
      </c>
      <c r="BC90" s="90">
        <f t="shared" si="8"/>
        <v>42489</v>
      </c>
      <c r="BD90" s="90">
        <f t="shared" si="8"/>
        <v>42496</v>
      </c>
      <c r="BE90" s="90">
        <f t="shared" si="8"/>
        <v>42503</v>
      </c>
      <c r="BF90" s="90">
        <f t="shared" si="8"/>
        <v>42510</v>
      </c>
      <c r="BG90" s="90">
        <f t="shared" si="8"/>
        <v>42517</v>
      </c>
      <c r="BH90" s="90">
        <f t="shared" si="8"/>
        <v>42524</v>
      </c>
      <c r="BI90" s="90">
        <f t="shared" si="8"/>
        <v>42531</v>
      </c>
      <c r="BJ90" s="90">
        <f t="shared" si="8"/>
        <v>42538</v>
      </c>
      <c r="BK90" s="90">
        <f t="shared" si="8"/>
        <v>42545</v>
      </c>
      <c r="BM90" s="87"/>
    </row>
    <row r="91" spans="2:65" x14ac:dyDescent="0.2">
      <c r="B91" s="83" t="s">
        <v>95</v>
      </c>
      <c r="C91" s="100">
        <f>IFERROR(C46/C$56,0)</f>
        <v>0.6925</v>
      </c>
      <c r="D91" s="100">
        <f>IFERROR((D46-C46)/D$56,0)</f>
        <v>1.15425</v>
      </c>
      <c r="E91" s="100">
        <f t="shared" ref="E91:BK91" si="9">IFERROR((E46-D46)/E$56,0)</f>
        <v>1.1539999999999999</v>
      </c>
      <c r="F91" s="100">
        <f t="shared" si="9"/>
        <v>0.57718749999999996</v>
      </c>
      <c r="G91" s="100">
        <f t="shared" si="9"/>
        <v>0</v>
      </c>
      <c r="H91" s="100">
        <f t="shared" si="9"/>
        <v>2.7845</v>
      </c>
      <c r="I91" s="100">
        <f t="shared" si="9"/>
        <v>2.6990000000000007</v>
      </c>
      <c r="J91" s="100">
        <f t="shared" si="9"/>
        <v>2.6414999999999993</v>
      </c>
      <c r="K91" s="100">
        <f t="shared" si="9"/>
        <v>0.45</v>
      </c>
      <c r="L91" s="100">
        <f t="shared" si="9"/>
        <v>0.44999999999999929</v>
      </c>
      <c r="M91" s="100">
        <f t="shared" si="9"/>
        <v>0.21500000000000058</v>
      </c>
      <c r="N91" s="100">
        <f t="shared" si="9"/>
        <v>0.25</v>
      </c>
      <c r="O91" s="100">
        <f t="shared" si="9"/>
        <v>0.25</v>
      </c>
      <c r="P91" s="100">
        <f t="shared" si="9"/>
        <v>0.25</v>
      </c>
      <c r="Q91" s="100">
        <f t="shared" si="9"/>
        <v>0.25</v>
      </c>
      <c r="R91" s="100">
        <f t="shared" si="9"/>
        <v>0.38750000000000001</v>
      </c>
      <c r="S91" s="100">
        <f t="shared" si="9"/>
        <v>0.38750000000000001</v>
      </c>
      <c r="T91" s="100">
        <f t="shared" si="9"/>
        <v>0.125</v>
      </c>
      <c r="U91" s="100">
        <f t="shared" si="9"/>
        <v>0.125</v>
      </c>
      <c r="V91" s="100">
        <f t="shared" si="9"/>
        <v>0.125</v>
      </c>
      <c r="W91" s="100">
        <f t="shared" si="9"/>
        <v>0.22500000000000001</v>
      </c>
      <c r="X91" s="100">
        <f t="shared" si="9"/>
        <v>0.125</v>
      </c>
      <c r="Y91" s="100">
        <f t="shared" si="9"/>
        <v>0.62199999999999989</v>
      </c>
      <c r="Z91" s="100">
        <f t="shared" si="9"/>
        <v>0.95300000000000007</v>
      </c>
      <c r="AA91" s="100">
        <f t="shared" si="9"/>
        <v>0.953125</v>
      </c>
      <c r="AB91" s="100">
        <f t="shared" si="9"/>
        <v>0.95299999999999729</v>
      </c>
      <c r="AC91" s="100">
        <f t="shared" si="9"/>
        <v>1.0835000000000037</v>
      </c>
      <c r="AD91" s="100">
        <f t="shared" si="9"/>
        <v>1.0029999999999972</v>
      </c>
      <c r="AE91" s="100">
        <f t="shared" si="9"/>
        <v>1.0330000000000013</v>
      </c>
      <c r="AF91" s="100">
        <f t="shared" si="9"/>
        <v>0.55000000000000004</v>
      </c>
      <c r="AG91" s="100">
        <f t="shared" si="9"/>
        <v>0.49000000000000055</v>
      </c>
      <c r="AH91" s="100">
        <f t="shared" si="9"/>
        <v>0.98750000000000004</v>
      </c>
      <c r="AI91" s="100">
        <f t="shared" si="9"/>
        <v>0.86250000000000004</v>
      </c>
      <c r="AJ91" s="100">
        <f t="shared" si="9"/>
        <v>0.1</v>
      </c>
      <c r="AK91" s="100">
        <f t="shared" si="9"/>
        <v>0</v>
      </c>
      <c r="AL91" s="100">
        <f t="shared" si="9"/>
        <v>0</v>
      </c>
      <c r="AM91" s="100">
        <f t="shared" si="9"/>
        <v>0</v>
      </c>
      <c r="AN91" s="100">
        <f t="shared" si="9"/>
        <v>3.2499999999998862E-3</v>
      </c>
      <c r="AO91" s="100">
        <f t="shared" si="9"/>
        <v>1.6749999999998978E-2</v>
      </c>
      <c r="AP91" s="100">
        <f t="shared" si="9"/>
        <v>1.6750000000001819E-2</v>
      </c>
      <c r="AQ91" s="100">
        <f t="shared" si="9"/>
        <v>1.6499999999999203E-2</v>
      </c>
      <c r="AR91" s="100">
        <f t="shared" si="9"/>
        <v>1.6749999999998978E-2</v>
      </c>
      <c r="AS91" s="100">
        <f t="shared" si="9"/>
        <v>1.65625000000027E-2</v>
      </c>
      <c r="AT91" s="100">
        <f t="shared" si="9"/>
        <v>1.6749999999998978E-2</v>
      </c>
      <c r="AU91" s="100">
        <f t="shared" si="9"/>
        <v>0</v>
      </c>
      <c r="AV91" s="100">
        <f t="shared" si="9"/>
        <v>0</v>
      </c>
      <c r="AW91" s="100">
        <f t="shared" si="9"/>
        <v>0</v>
      </c>
      <c r="AX91" s="100">
        <f t="shared" si="9"/>
        <v>0</v>
      </c>
      <c r="AY91" s="100">
        <f t="shared" si="9"/>
        <v>0</v>
      </c>
      <c r="AZ91" s="100">
        <f t="shared" si="9"/>
        <v>0</v>
      </c>
      <c r="BA91" s="100">
        <f t="shared" si="9"/>
        <v>0</v>
      </c>
      <c r="BB91" s="100">
        <f t="shared" si="9"/>
        <v>0</v>
      </c>
      <c r="BC91" s="100">
        <f t="shared" si="9"/>
        <v>0</v>
      </c>
      <c r="BD91" s="100">
        <f t="shared" si="9"/>
        <v>0</v>
      </c>
      <c r="BE91" s="100">
        <f t="shared" si="9"/>
        <v>0</v>
      </c>
      <c r="BF91" s="100">
        <f t="shared" si="9"/>
        <v>0</v>
      </c>
      <c r="BG91" s="100">
        <f t="shared" si="9"/>
        <v>0</v>
      </c>
      <c r="BH91" s="100">
        <f t="shared" si="9"/>
        <v>0</v>
      </c>
      <c r="BI91" s="100">
        <f t="shared" si="9"/>
        <v>0</v>
      </c>
      <c r="BJ91" s="100">
        <f t="shared" si="9"/>
        <v>0</v>
      </c>
      <c r="BK91" s="100">
        <f t="shared" si="9"/>
        <v>0</v>
      </c>
    </row>
    <row r="92" spans="2:65" x14ac:dyDescent="0.2">
      <c r="B92" s="85" t="s">
        <v>93</v>
      </c>
      <c r="C92" s="100">
        <f>IFERROR(C59/C$56,0)</f>
        <v>0.52500000000000002</v>
      </c>
      <c r="D92" s="100">
        <f t="shared" ref="D92:BK92" si="10">IFERROR(D59/D$56,0)</f>
        <v>1.0625</v>
      </c>
      <c r="E92" s="100">
        <f t="shared" si="10"/>
        <v>1.2749999999999999</v>
      </c>
      <c r="F92" s="100">
        <f t="shared" si="10"/>
        <v>0.28125</v>
      </c>
      <c r="G92" s="100">
        <f t="shared" si="10"/>
        <v>0.375</v>
      </c>
      <c r="H92" s="100">
        <f t="shared" si="10"/>
        <v>1.9</v>
      </c>
      <c r="I92" s="100">
        <f t="shared" si="10"/>
        <v>2.2250000000000001</v>
      </c>
      <c r="J92" s="100">
        <f t="shared" si="10"/>
        <v>1.5874999999999999</v>
      </c>
      <c r="K92" s="100">
        <f t="shared" si="10"/>
        <v>0.67500000000000004</v>
      </c>
      <c r="L92" s="100">
        <f t="shared" si="10"/>
        <v>0.2265625</v>
      </c>
      <c r="M92" s="100">
        <f t="shared" si="10"/>
        <v>0.86250000000000004</v>
      </c>
      <c r="N92" s="100">
        <f t="shared" si="10"/>
        <v>0.66249999999999998</v>
      </c>
      <c r="O92" s="100">
        <f t="shared" si="10"/>
        <v>0.50624999999999998</v>
      </c>
      <c r="P92" s="100">
        <f t="shared" si="10"/>
        <v>7.4999999999999997E-2</v>
      </c>
      <c r="Q92" s="100">
        <f t="shared" si="10"/>
        <v>0.359375</v>
      </c>
      <c r="R92" s="100">
        <f t="shared" si="10"/>
        <v>0.375</v>
      </c>
      <c r="S92" s="100">
        <f t="shared" si="10"/>
        <v>0.83750000000000002</v>
      </c>
      <c r="T92" s="100">
        <f t="shared" si="10"/>
        <v>0</v>
      </c>
      <c r="U92" s="100">
        <f t="shared" si="10"/>
        <v>0</v>
      </c>
      <c r="V92" s="100">
        <f t="shared" si="10"/>
        <v>0</v>
      </c>
      <c r="W92" s="100">
        <f t="shared" si="10"/>
        <v>0</v>
      </c>
      <c r="X92" s="100">
        <f t="shared" si="10"/>
        <v>0</v>
      </c>
      <c r="Y92" s="100">
        <f t="shared" si="10"/>
        <v>0</v>
      </c>
      <c r="Z92" s="100">
        <f t="shared" si="10"/>
        <v>0</v>
      </c>
      <c r="AA92" s="100">
        <f t="shared" si="10"/>
        <v>0</v>
      </c>
      <c r="AB92" s="100">
        <f t="shared" si="10"/>
        <v>0</v>
      </c>
      <c r="AC92" s="100">
        <f t="shared" si="10"/>
        <v>0</v>
      </c>
      <c r="AD92" s="100">
        <f t="shared" si="10"/>
        <v>0</v>
      </c>
      <c r="AE92" s="100">
        <f t="shared" si="10"/>
        <v>0</v>
      </c>
      <c r="AF92" s="100">
        <f t="shared" si="10"/>
        <v>0</v>
      </c>
      <c r="AG92" s="100">
        <f t="shared" si="10"/>
        <v>0</v>
      </c>
      <c r="AH92" s="100">
        <f t="shared" si="10"/>
        <v>0</v>
      </c>
      <c r="AI92" s="100">
        <f t="shared" si="10"/>
        <v>0</v>
      </c>
      <c r="AJ92" s="100">
        <f t="shared" si="10"/>
        <v>0</v>
      </c>
      <c r="AK92" s="100">
        <f t="shared" si="10"/>
        <v>0</v>
      </c>
      <c r="AL92" s="100">
        <f t="shared" si="10"/>
        <v>0</v>
      </c>
      <c r="AM92" s="100">
        <f t="shared" si="10"/>
        <v>0</v>
      </c>
      <c r="AN92" s="100">
        <f t="shared" si="10"/>
        <v>0</v>
      </c>
      <c r="AO92" s="100">
        <f t="shared" si="10"/>
        <v>0</v>
      </c>
      <c r="AP92" s="100">
        <f t="shared" si="10"/>
        <v>0</v>
      </c>
      <c r="AQ92" s="100">
        <f t="shared" si="10"/>
        <v>0</v>
      </c>
      <c r="AR92" s="100">
        <f t="shared" si="10"/>
        <v>0</v>
      </c>
      <c r="AS92" s="100">
        <f t="shared" si="10"/>
        <v>0</v>
      </c>
      <c r="AT92" s="100">
        <f t="shared" si="10"/>
        <v>0</v>
      </c>
      <c r="AU92" s="100">
        <f t="shared" si="10"/>
        <v>0</v>
      </c>
      <c r="AV92" s="100">
        <f t="shared" si="10"/>
        <v>0</v>
      </c>
      <c r="AW92" s="100">
        <f t="shared" si="10"/>
        <v>0</v>
      </c>
      <c r="AX92" s="100">
        <f t="shared" si="10"/>
        <v>0</v>
      </c>
      <c r="AY92" s="100">
        <f t="shared" si="10"/>
        <v>0</v>
      </c>
      <c r="AZ92" s="100">
        <f t="shared" si="10"/>
        <v>0</v>
      </c>
      <c r="BA92" s="100">
        <f t="shared" si="10"/>
        <v>0</v>
      </c>
      <c r="BB92" s="100">
        <f t="shared" si="10"/>
        <v>0</v>
      </c>
      <c r="BC92" s="100">
        <f t="shared" si="10"/>
        <v>0</v>
      </c>
      <c r="BD92" s="100">
        <f t="shared" si="10"/>
        <v>0</v>
      </c>
      <c r="BE92" s="100">
        <f t="shared" si="10"/>
        <v>0</v>
      </c>
      <c r="BF92" s="100">
        <f t="shared" si="10"/>
        <v>0</v>
      </c>
      <c r="BG92" s="100">
        <f t="shared" si="10"/>
        <v>0</v>
      </c>
      <c r="BH92" s="100">
        <f t="shared" si="10"/>
        <v>0</v>
      </c>
      <c r="BI92" s="100">
        <f t="shared" si="10"/>
        <v>0</v>
      </c>
      <c r="BJ92" s="100">
        <f t="shared" si="10"/>
        <v>0</v>
      </c>
      <c r="BK92" s="100">
        <f t="shared" si="10"/>
        <v>0</v>
      </c>
    </row>
    <row r="93" spans="2:65" x14ac:dyDescent="0.2">
      <c r="B93" s="99" t="s">
        <v>94</v>
      </c>
      <c r="C93" s="100">
        <f t="shared" ref="C93:BK93" si="11">IFERROR(C61/C$56,0)</f>
        <v>0</v>
      </c>
      <c r="D93" s="100">
        <f t="shared" si="11"/>
        <v>0</v>
      </c>
      <c r="E93" s="100">
        <f t="shared" si="11"/>
        <v>0</v>
      </c>
      <c r="F93" s="100">
        <f t="shared" si="11"/>
        <v>0</v>
      </c>
      <c r="G93" s="100">
        <f t="shared" si="11"/>
        <v>0</v>
      </c>
      <c r="H93" s="100">
        <f t="shared" si="11"/>
        <v>0</v>
      </c>
      <c r="I93" s="100">
        <f t="shared" si="11"/>
        <v>0</v>
      </c>
      <c r="J93" s="100">
        <f t="shared" si="11"/>
        <v>0</v>
      </c>
      <c r="K93" s="100">
        <f t="shared" si="11"/>
        <v>0</v>
      </c>
      <c r="L93" s="100">
        <f t="shared" si="11"/>
        <v>0</v>
      </c>
      <c r="M93" s="100">
        <f t="shared" si="11"/>
        <v>0</v>
      </c>
      <c r="N93" s="100">
        <f t="shared" si="11"/>
        <v>0</v>
      </c>
      <c r="O93" s="100">
        <f t="shared" si="11"/>
        <v>0</v>
      </c>
      <c r="P93" s="100">
        <f t="shared" si="11"/>
        <v>0</v>
      </c>
      <c r="Q93" s="100">
        <f t="shared" si="11"/>
        <v>0</v>
      </c>
      <c r="R93" s="100">
        <f t="shared" si="11"/>
        <v>0</v>
      </c>
      <c r="S93" s="100">
        <f t="shared" si="11"/>
        <v>0</v>
      </c>
      <c r="T93" s="100">
        <f t="shared" si="11"/>
        <v>0.39024999999999999</v>
      </c>
      <c r="U93" s="100">
        <f t="shared" si="11"/>
        <v>0.39024999999999999</v>
      </c>
      <c r="V93" s="100">
        <f t="shared" si="11"/>
        <v>0.1278125</v>
      </c>
      <c r="W93" s="100">
        <f t="shared" si="11"/>
        <v>0.12775</v>
      </c>
      <c r="X93" s="100">
        <f t="shared" si="11"/>
        <v>0.12775</v>
      </c>
      <c r="Y93" s="100">
        <f t="shared" si="11"/>
        <v>0.62449999999999994</v>
      </c>
      <c r="Z93" s="100">
        <f t="shared" si="11"/>
        <v>1.0557500000000002</v>
      </c>
      <c r="AA93" s="100">
        <f t="shared" si="11"/>
        <v>0.9559375</v>
      </c>
      <c r="AB93" s="100">
        <f t="shared" si="11"/>
        <v>0.9557500000000001</v>
      </c>
      <c r="AC93" s="100">
        <f t="shared" si="11"/>
        <v>1.0557500000000002</v>
      </c>
      <c r="AD93" s="100">
        <f t="shared" si="11"/>
        <v>0.9557500000000001</v>
      </c>
      <c r="AE93" s="100">
        <f t="shared" si="11"/>
        <v>0.97575000000000001</v>
      </c>
      <c r="AF93" s="100">
        <f t="shared" si="11"/>
        <v>0.48600000000000004</v>
      </c>
      <c r="AG93" s="100">
        <f t="shared" si="11"/>
        <v>0.48600000000000004</v>
      </c>
      <c r="AH93" s="100">
        <f t="shared" si="11"/>
        <v>1.0634999999999999</v>
      </c>
      <c r="AI93" s="100">
        <f t="shared" si="11"/>
        <v>0.96524999999999994</v>
      </c>
      <c r="AJ93" s="100">
        <f t="shared" si="11"/>
        <v>0.14225000000000002</v>
      </c>
      <c r="AK93" s="100">
        <f t="shared" si="11"/>
        <v>0</v>
      </c>
      <c r="AL93" s="100">
        <f t="shared" si="11"/>
        <v>0</v>
      </c>
      <c r="AM93" s="100">
        <f t="shared" si="11"/>
        <v>0</v>
      </c>
      <c r="AN93" s="100">
        <f t="shared" si="11"/>
        <v>3.2500000000000003E-3</v>
      </c>
      <c r="AO93" s="100">
        <f t="shared" si="11"/>
        <v>1.6750000000000001E-2</v>
      </c>
      <c r="AP93" s="100">
        <f t="shared" si="11"/>
        <v>1.6750000000000001E-2</v>
      </c>
      <c r="AQ93" s="100">
        <f t="shared" si="11"/>
        <v>1.6750000000000001E-2</v>
      </c>
      <c r="AR93" s="100">
        <f t="shared" si="11"/>
        <v>1.6750000000000001E-2</v>
      </c>
      <c r="AS93" s="100">
        <f t="shared" si="11"/>
        <v>1.6562500000000001E-2</v>
      </c>
      <c r="AT93" s="100">
        <f t="shared" si="11"/>
        <v>1.6750000000000001E-2</v>
      </c>
      <c r="AU93" s="100">
        <f t="shared" si="11"/>
        <v>0</v>
      </c>
      <c r="AV93" s="100">
        <f t="shared" si="11"/>
        <v>0</v>
      </c>
      <c r="AW93" s="100">
        <f t="shared" si="11"/>
        <v>0</v>
      </c>
      <c r="AX93" s="100">
        <f t="shared" si="11"/>
        <v>0</v>
      </c>
      <c r="AY93" s="100">
        <f t="shared" si="11"/>
        <v>0</v>
      </c>
      <c r="AZ93" s="100">
        <f t="shared" si="11"/>
        <v>0</v>
      </c>
      <c r="BA93" s="100">
        <f t="shared" si="11"/>
        <v>0</v>
      </c>
      <c r="BB93" s="100">
        <f t="shared" si="11"/>
        <v>0</v>
      </c>
      <c r="BC93" s="100">
        <f t="shared" si="11"/>
        <v>0</v>
      </c>
      <c r="BD93" s="100">
        <f t="shared" si="11"/>
        <v>0</v>
      </c>
      <c r="BE93" s="100">
        <f t="shared" si="11"/>
        <v>0</v>
      </c>
      <c r="BF93" s="100">
        <f t="shared" si="11"/>
        <v>0</v>
      </c>
      <c r="BG93" s="100">
        <f t="shared" si="11"/>
        <v>0</v>
      </c>
      <c r="BH93" s="100">
        <f t="shared" si="11"/>
        <v>0</v>
      </c>
      <c r="BI93" s="100">
        <f t="shared" si="11"/>
        <v>0</v>
      </c>
      <c r="BJ93" s="100">
        <f t="shared" si="11"/>
        <v>0</v>
      </c>
      <c r="BK93" s="100">
        <f t="shared" si="11"/>
        <v>0</v>
      </c>
    </row>
    <row r="94" spans="2:65" x14ac:dyDescent="0.2">
      <c r="B94" s="95" t="s">
        <v>91</v>
      </c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122" spans="1:65" x14ac:dyDescent="0.2">
      <c r="B122" s="82" t="str">
        <f>+B45</f>
        <v>Reporting Period (End)</v>
      </c>
      <c r="C122" s="90">
        <f t="shared" ref="C122:BK122" si="12">C45</f>
        <v>42125</v>
      </c>
      <c r="D122" s="90">
        <f t="shared" si="12"/>
        <v>42132</v>
      </c>
      <c r="E122" s="90">
        <f t="shared" si="12"/>
        <v>42139</v>
      </c>
      <c r="F122" s="90">
        <f t="shared" si="12"/>
        <v>42146</v>
      </c>
      <c r="G122" s="90">
        <f t="shared" si="12"/>
        <v>42153</v>
      </c>
      <c r="H122" s="90">
        <f t="shared" si="12"/>
        <v>42160</v>
      </c>
      <c r="I122" s="90">
        <f t="shared" si="12"/>
        <v>42167</v>
      </c>
      <c r="J122" s="90">
        <f t="shared" si="12"/>
        <v>42174</v>
      </c>
      <c r="K122" s="90">
        <f t="shared" si="12"/>
        <v>42181</v>
      </c>
      <c r="L122" s="90">
        <f t="shared" si="12"/>
        <v>42188</v>
      </c>
      <c r="M122" s="90">
        <f t="shared" si="12"/>
        <v>42195</v>
      </c>
      <c r="N122" s="90">
        <f t="shared" si="12"/>
        <v>42202</v>
      </c>
      <c r="O122" s="90">
        <f t="shared" si="12"/>
        <v>42209</v>
      </c>
      <c r="P122" s="90">
        <f t="shared" si="12"/>
        <v>42216</v>
      </c>
      <c r="Q122" s="90">
        <f t="shared" si="12"/>
        <v>42223</v>
      </c>
      <c r="R122" s="90">
        <f t="shared" si="12"/>
        <v>42230</v>
      </c>
      <c r="S122" s="90">
        <f t="shared" si="12"/>
        <v>42237</v>
      </c>
      <c r="T122" s="90">
        <f t="shared" si="12"/>
        <v>42244</v>
      </c>
      <c r="U122" s="90">
        <f t="shared" si="12"/>
        <v>42251</v>
      </c>
      <c r="V122" s="90">
        <f t="shared" si="12"/>
        <v>42258</v>
      </c>
      <c r="W122" s="90">
        <f t="shared" si="12"/>
        <v>42265</v>
      </c>
      <c r="X122" s="90">
        <f t="shared" si="12"/>
        <v>42272</v>
      </c>
      <c r="Y122" s="90">
        <f t="shared" si="12"/>
        <v>42279</v>
      </c>
      <c r="Z122" s="90">
        <f t="shared" si="12"/>
        <v>42286</v>
      </c>
      <c r="AA122" s="90">
        <f t="shared" si="12"/>
        <v>42293</v>
      </c>
      <c r="AB122" s="90">
        <f t="shared" si="12"/>
        <v>42300</v>
      </c>
      <c r="AC122" s="90">
        <f t="shared" si="12"/>
        <v>42307</v>
      </c>
      <c r="AD122" s="90">
        <f t="shared" si="12"/>
        <v>42314</v>
      </c>
      <c r="AE122" s="90">
        <f t="shared" si="12"/>
        <v>42321</v>
      </c>
      <c r="AF122" s="90">
        <f t="shared" si="12"/>
        <v>42328</v>
      </c>
      <c r="AG122" s="90">
        <f t="shared" si="12"/>
        <v>42335</v>
      </c>
      <c r="AH122" s="90">
        <f t="shared" si="12"/>
        <v>42342</v>
      </c>
      <c r="AI122" s="90">
        <f t="shared" si="12"/>
        <v>42349</v>
      </c>
      <c r="AJ122" s="90">
        <f t="shared" si="12"/>
        <v>42356</v>
      </c>
      <c r="AK122" s="90">
        <f t="shared" si="12"/>
        <v>42363</v>
      </c>
      <c r="AL122" s="90">
        <f t="shared" si="12"/>
        <v>42370</v>
      </c>
      <c r="AM122" s="90">
        <f t="shared" si="12"/>
        <v>42377</v>
      </c>
      <c r="AN122" s="90">
        <f t="shared" si="12"/>
        <v>42384</v>
      </c>
      <c r="AO122" s="90">
        <f t="shared" si="12"/>
        <v>42391</v>
      </c>
      <c r="AP122" s="90">
        <f t="shared" si="12"/>
        <v>42398</v>
      </c>
      <c r="AQ122" s="90">
        <f t="shared" si="12"/>
        <v>42405</v>
      </c>
      <c r="AR122" s="90">
        <f t="shared" si="12"/>
        <v>42412</v>
      </c>
      <c r="AS122" s="90">
        <f t="shared" si="12"/>
        <v>42419</v>
      </c>
      <c r="AT122" s="90">
        <f t="shared" si="12"/>
        <v>42426</v>
      </c>
      <c r="AU122" s="90">
        <f t="shared" si="12"/>
        <v>42433</v>
      </c>
      <c r="AV122" s="90">
        <f t="shared" si="12"/>
        <v>42440</v>
      </c>
      <c r="AW122" s="90">
        <f t="shared" si="12"/>
        <v>42447</v>
      </c>
      <c r="AX122" s="90">
        <f t="shared" si="12"/>
        <v>42454</v>
      </c>
      <c r="AY122" s="90">
        <f t="shared" si="12"/>
        <v>42461</v>
      </c>
      <c r="AZ122" s="90">
        <f t="shared" si="12"/>
        <v>42468</v>
      </c>
      <c r="BA122" s="90">
        <f t="shared" si="12"/>
        <v>42475</v>
      </c>
      <c r="BB122" s="90">
        <f t="shared" si="12"/>
        <v>42482</v>
      </c>
      <c r="BC122" s="90">
        <f t="shared" si="12"/>
        <v>42489</v>
      </c>
      <c r="BD122" s="90">
        <f t="shared" si="12"/>
        <v>42496</v>
      </c>
      <c r="BE122" s="90">
        <f t="shared" si="12"/>
        <v>42503</v>
      </c>
      <c r="BF122" s="90">
        <f t="shared" si="12"/>
        <v>42510</v>
      </c>
      <c r="BG122" s="90">
        <f t="shared" si="12"/>
        <v>42517</v>
      </c>
      <c r="BH122" s="90">
        <f t="shared" si="12"/>
        <v>42524</v>
      </c>
      <c r="BI122" s="90">
        <f t="shared" si="12"/>
        <v>42531</v>
      </c>
      <c r="BJ122" s="90">
        <f t="shared" si="12"/>
        <v>42538</v>
      </c>
      <c r="BK122" s="90">
        <f t="shared" si="12"/>
        <v>42545</v>
      </c>
      <c r="BM122" s="87"/>
    </row>
    <row r="123" spans="1:65" s="8" customFormat="1" x14ac:dyDescent="0.2">
      <c r="A123" s="34"/>
      <c r="B123" s="104" t="s">
        <v>97</v>
      </c>
      <c r="C123" s="102">
        <v>1</v>
      </c>
      <c r="D123" s="102">
        <v>1</v>
      </c>
      <c r="E123" s="102">
        <v>1</v>
      </c>
      <c r="F123" s="102">
        <v>1</v>
      </c>
      <c r="G123" s="102">
        <v>1</v>
      </c>
      <c r="H123" s="102">
        <v>1</v>
      </c>
      <c r="I123" s="102">
        <v>1</v>
      </c>
      <c r="J123" s="102">
        <v>1</v>
      </c>
      <c r="K123" s="102">
        <v>1</v>
      </c>
      <c r="L123" s="102">
        <v>1</v>
      </c>
      <c r="M123" s="102">
        <v>1</v>
      </c>
      <c r="N123" s="102">
        <v>1</v>
      </c>
      <c r="O123" s="102">
        <v>1</v>
      </c>
      <c r="P123" s="102">
        <v>1</v>
      </c>
      <c r="Q123" s="102">
        <v>1</v>
      </c>
      <c r="R123" s="102">
        <v>1</v>
      </c>
      <c r="S123" s="102">
        <v>1</v>
      </c>
      <c r="T123" s="102">
        <v>1</v>
      </c>
      <c r="U123" s="102">
        <v>1</v>
      </c>
      <c r="V123" s="102">
        <v>1</v>
      </c>
      <c r="W123" s="102">
        <v>1</v>
      </c>
      <c r="X123" s="102">
        <v>1</v>
      </c>
      <c r="Y123" s="102">
        <v>1</v>
      </c>
      <c r="Z123" s="102">
        <v>1</v>
      </c>
      <c r="AA123" s="102">
        <v>1</v>
      </c>
      <c r="AB123" s="102">
        <v>1</v>
      </c>
      <c r="AC123" s="102">
        <v>1</v>
      </c>
      <c r="AD123" s="102">
        <v>1</v>
      </c>
      <c r="AE123" s="102">
        <v>1</v>
      </c>
      <c r="AF123" s="102">
        <v>1</v>
      </c>
      <c r="AG123" s="102">
        <v>1</v>
      </c>
      <c r="AH123" s="102">
        <v>1</v>
      </c>
      <c r="AI123" s="102">
        <v>1</v>
      </c>
      <c r="AJ123" s="102">
        <v>1</v>
      </c>
      <c r="AK123" s="102">
        <v>1</v>
      </c>
      <c r="AL123" s="102">
        <v>1</v>
      </c>
      <c r="AM123" s="102">
        <v>1</v>
      </c>
      <c r="AN123" s="102">
        <v>1</v>
      </c>
      <c r="AO123" s="102">
        <v>1</v>
      </c>
      <c r="AP123" s="102">
        <v>1</v>
      </c>
      <c r="AQ123" s="102">
        <v>1</v>
      </c>
      <c r="AR123" s="102">
        <v>1</v>
      </c>
      <c r="AS123" s="102">
        <v>1</v>
      </c>
      <c r="AT123" s="102">
        <v>1</v>
      </c>
      <c r="AU123" s="102">
        <v>1</v>
      </c>
      <c r="AV123" s="102">
        <v>1</v>
      </c>
      <c r="AW123" s="102">
        <v>1</v>
      </c>
      <c r="AX123" s="102">
        <v>1</v>
      </c>
      <c r="AY123" s="102">
        <v>1</v>
      </c>
      <c r="AZ123" s="102">
        <v>1</v>
      </c>
      <c r="BA123" s="102">
        <v>1</v>
      </c>
      <c r="BB123" s="102">
        <v>1</v>
      </c>
      <c r="BC123" s="102">
        <v>1</v>
      </c>
      <c r="BD123" s="102">
        <v>1</v>
      </c>
      <c r="BE123" s="102">
        <v>1</v>
      </c>
      <c r="BF123" s="102">
        <v>1</v>
      </c>
      <c r="BG123" s="102">
        <v>1</v>
      </c>
      <c r="BH123" s="102">
        <v>1</v>
      </c>
      <c r="BI123" s="102">
        <v>1</v>
      </c>
      <c r="BJ123" s="102">
        <v>1</v>
      </c>
      <c r="BK123" s="102">
        <v>1</v>
      </c>
    </row>
    <row r="124" spans="1:65" x14ac:dyDescent="0.2">
      <c r="B124" s="84" t="s">
        <v>98</v>
      </c>
      <c r="C124" s="101" t="e">
        <f>IFERROR(C47/C48,NA())</f>
        <v>#N/A</v>
      </c>
      <c r="D124" s="101" t="e">
        <f t="shared" ref="D124:BK124" si="13">IFERROR(D47/D48,NA())</f>
        <v>#N/A</v>
      </c>
      <c r="E124" s="101" t="e">
        <f t="shared" si="13"/>
        <v>#N/A</v>
      </c>
      <c r="F124" s="101" t="e">
        <f t="shared" si="13"/>
        <v>#N/A</v>
      </c>
      <c r="G124" s="101">
        <f t="shared" si="13"/>
        <v>1</v>
      </c>
      <c r="H124" s="101">
        <f t="shared" si="13"/>
        <v>1.1436829836829836</v>
      </c>
      <c r="I124" s="101">
        <f t="shared" si="13"/>
        <v>1.1102471169686987</v>
      </c>
      <c r="J124" s="101">
        <f t="shared" si="13"/>
        <v>1.1403269754768393</v>
      </c>
      <c r="K124" s="101">
        <f t="shared" si="13"/>
        <v>1.1609898477157361</v>
      </c>
      <c r="L124" s="101">
        <f t="shared" si="13"/>
        <v>1.196386292834891</v>
      </c>
      <c r="M124" s="101">
        <f t="shared" si="13"/>
        <v>1.1508663224325875</v>
      </c>
      <c r="N124" s="101">
        <f t="shared" si="13"/>
        <v>1.1102001081665767</v>
      </c>
      <c r="O124" s="101">
        <f t="shared" si="13"/>
        <v>1.083523316062176</v>
      </c>
      <c r="P124" s="101">
        <f t="shared" si="13"/>
        <v>1.0966220391349126</v>
      </c>
      <c r="Q124" s="101">
        <f t="shared" si="13"/>
        <v>1.0867203219315895</v>
      </c>
      <c r="R124" s="101">
        <f t="shared" si="13"/>
        <v>1.0662109375</v>
      </c>
      <c r="S124" s="101">
        <f t="shared" si="13"/>
        <v>1.0096241979835014</v>
      </c>
      <c r="T124" s="101" t="e">
        <f t="shared" si="13"/>
        <v>#N/A</v>
      </c>
      <c r="U124" s="101" t="e">
        <f t="shared" si="13"/>
        <v>#N/A</v>
      </c>
      <c r="V124" s="101" t="e">
        <f t="shared" si="13"/>
        <v>#N/A</v>
      </c>
      <c r="W124" s="101" t="e">
        <f t="shared" si="13"/>
        <v>#N/A</v>
      </c>
      <c r="X124" s="101" t="e">
        <f t="shared" si="13"/>
        <v>#N/A</v>
      </c>
      <c r="Y124" s="101" t="e">
        <f t="shared" si="13"/>
        <v>#N/A</v>
      </c>
      <c r="Z124" s="101" t="e">
        <f t="shared" si="13"/>
        <v>#N/A</v>
      </c>
      <c r="AA124" s="101" t="e">
        <f t="shared" si="13"/>
        <v>#N/A</v>
      </c>
      <c r="AB124" s="101" t="e">
        <f t="shared" si="13"/>
        <v>#N/A</v>
      </c>
      <c r="AC124" s="101" t="e">
        <f t="shared" si="13"/>
        <v>#N/A</v>
      </c>
      <c r="AD124" s="101" t="e">
        <f t="shared" si="13"/>
        <v>#N/A</v>
      </c>
      <c r="AE124" s="101" t="e">
        <f t="shared" si="13"/>
        <v>#N/A</v>
      </c>
      <c r="AF124" s="101" t="e">
        <f t="shared" si="13"/>
        <v>#N/A</v>
      </c>
      <c r="AG124" s="101" t="e">
        <f t="shared" si="13"/>
        <v>#N/A</v>
      </c>
      <c r="AH124" s="101" t="e">
        <f t="shared" si="13"/>
        <v>#N/A</v>
      </c>
      <c r="AI124" s="101" t="e">
        <f t="shared" si="13"/>
        <v>#N/A</v>
      </c>
      <c r="AJ124" s="101" t="e">
        <f t="shared" si="13"/>
        <v>#N/A</v>
      </c>
      <c r="AK124" s="101" t="e">
        <f t="shared" si="13"/>
        <v>#N/A</v>
      </c>
      <c r="AL124" s="101" t="e">
        <f t="shared" si="13"/>
        <v>#N/A</v>
      </c>
      <c r="AM124" s="101" t="e">
        <f t="shared" si="13"/>
        <v>#N/A</v>
      </c>
      <c r="AN124" s="101" t="e">
        <f t="shared" si="13"/>
        <v>#N/A</v>
      </c>
      <c r="AO124" s="101" t="e">
        <f t="shared" si="13"/>
        <v>#N/A</v>
      </c>
      <c r="AP124" s="101" t="e">
        <f t="shared" si="13"/>
        <v>#N/A</v>
      </c>
      <c r="AQ124" s="101" t="e">
        <f t="shared" si="13"/>
        <v>#N/A</v>
      </c>
      <c r="AR124" s="101" t="e">
        <f t="shared" si="13"/>
        <v>#N/A</v>
      </c>
      <c r="AS124" s="101" t="e">
        <f t="shared" si="13"/>
        <v>#N/A</v>
      </c>
      <c r="AT124" s="101" t="e">
        <f t="shared" si="13"/>
        <v>#N/A</v>
      </c>
      <c r="AU124" s="101" t="e">
        <f t="shared" si="13"/>
        <v>#N/A</v>
      </c>
      <c r="AV124" s="101" t="e">
        <f t="shared" si="13"/>
        <v>#N/A</v>
      </c>
      <c r="AW124" s="101" t="e">
        <f t="shared" si="13"/>
        <v>#N/A</v>
      </c>
      <c r="AX124" s="101" t="e">
        <f t="shared" si="13"/>
        <v>#N/A</v>
      </c>
      <c r="AY124" s="101" t="e">
        <f t="shared" si="13"/>
        <v>#N/A</v>
      </c>
      <c r="AZ124" s="101" t="e">
        <f t="shared" si="13"/>
        <v>#N/A</v>
      </c>
      <c r="BA124" s="101" t="e">
        <f t="shared" si="13"/>
        <v>#N/A</v>
      </c>
      <c r="BB124" s="101" t="e">
        <f t="shared" si="13"/>
        <v>#N/A</v>
      </c>
      <c r="BC124" s="101" t="e">
        <f t="shared" si="13"/>
        <v>#N/A</v>
      </c>
      <c r="BD124" s="101" t="e">
        <f t="shared" si="13"/>
        <v>#N/A</v>
      </c>
      <c r="BE124" s="101" t="e">
        <f t="shared" si="13"/>
        <v>#N/A</v>
      </c>
      <c r="BF124" s="101" t="e">
        <f t="shared" si="13"/>
        <v>#N/A</v>
      </c>
      <c r="BG124" s="101" t="e">
        <f t="shared" si="13"/>
        <v>#N/A</v>
      </c>
      <c r="BH124" s="101" t="e">
        <f t="shared" si="13"/>
        <v>#N/A</v>
      </c>
      <c r="BI124" s="101" t="e">
        <f t="shared" si="13"/>
        <v>#N/A</v>
      </c>
      <c r="BJ124" s="101" t="e">
        <f t="shared" si="13"/>
        <v>#N/A</v>
      </c>
      <c r="BK124" s="101" t="e">
        <f t="shared" si="13"/>
        <v>#N/A</v>
      </c>
    </row>
    <row r="125" spans="1:65" x14ac:dyDescent="0.2">
      <c r="B125" s="105"/>
    </row>
    <row r="126" spans="1:65" x14ac:dyDescent="0.2">
      <c r="B126" s="12"/>
      <c r="N126" s="35"/>
      <c r="AB126" s="58"/>
      <c r="BM126" s="87"/>
    </row>
    <row r="127" spans="1:65" x14ac:dyDescent="0.2">
      <c r="B127" s="36"/>
      <c r="C127" s="18"/>
    </row>
    <row r="129" spans="2:4" x14ac:dyDescent="0.2">
      <c r="B129" s="103"/>
      <c r="C129" s="4"/>
    </row>
    <row r="132" spans="2:4" x14ac:dyDescent="0.2">
      <c r="D132" s="57"/>
    </row>
  </sheetData>
  <mergeCells count="1">
    <mergeCell ref="H2:K2"/>
  </mergeCells>
  <conditionalFormatting sqref="D90:BK90">
    <cfRule type="expression" dxfId="39" priority="8">
      <formula>D90-C90=21</formula>
    </cfRule>
  </conditionalFormatting>
  <conditionalFormatting sqref="BL124:BP124 BL58:BP58 BL49:BP49 BK56 C56:AU56 BB56:BI56 C46:BK49 C91:BP93 C123:BK124 C57:BK61">
    <cfRule type="expression" dxfId="38" priority="7">
      <formula>ISNA(C46)</formula>
    </cfRule>
  </conditionalFormatting>
  <conditionalFormatting sqref="AB126">
    <cfRule type="expression" dxfId="37" priority="6">
      <formula>AB126-AA126=21</formula>
    </cfRule>
  </conditionalFormatting>
  <conditionalFormatting sqref="BJ56">
    <cfRule type="expression" dxfId="36" priority="5">
      <formula>ISNA(BJ56)</formula>
    </cfRule>
  </conditionalFormatting>
  <conditionalFormatting sqref="BC56 AT56:BA56">
    <cfRule type="expression" dxfId="35" priority="4">
      <formula>ISNA(AT56)</formula>
    </cfRule>
  </conditionalFormatting>
  <conditionalFormatting sqref="BB56">
    <cfRule type="expression" dxfId="34" priority="3">
      <formula>ISNA(BB56)</formula>
    </cfRule>
  </conditionalFormatting>
  <conditionalFormatting sqref="BH56">
    <cfRule type="expression" dxfId="33" priority="2">
      <formula>ISNA(BH56)</formula>
    </cfRule>
  </conditionalFormatting>
  <conditionalFormatting sqref="AZ56">
    <cfRule type="expression" dxfId="32" priority="1">
      <formula>ISNA(AZ56)</formula>
    </cfRule>
  </conditionalFormatting>
  <printOptions horizontalCentered="1" verticalCentered="1"/>
  <pageMargins left="0.19685039370078741" right="0.19685039370078741" top="0.39370078740157483" bottom="0.39370078740157483" header="0.19685039370078741" footer="0.19685039370078741"/>
  <pageSetup paperSize="17" scale="52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BN132"/>
  <sheetViews>
    <sheetView zoomScale="85" zoomScaleNormal="85" workbookViewId="0">
      <selection activeCell="B1" sqref="B1"/>
    </sheetView>
  </sheetViews>
  <sheetFormatPr defaultRowHeight="12.75" outlineLevelRow="1" x14ac:dyDescent="0.2"/>
  <cols>
    <col min="1" max="1" width="1.7109375" style="34" customWidth="1"/>
    <col min="2" max="2" width="20.7109375" style="34" customWidth="1"/>
    <col min="3" max="6" width="6.7109375" style="34" hidden="1" customWidth="1"/>
    <col min="7" max="63" width="6.7109375" style="34" customWidth="1"/>
    <col min="64" max="64" width="4.7109375" style="34" customWidth="1"/>
    <col min="65" max="66" width="10.5703125" style="34" bestFit="1" customWidth="1"/>
    <col min="67" max="67" width="10.28515625" style="34" bestFit="1" customWidth="1"/>
    <col min="68" max="70" width="10" style="34" bestFit="1" customWidth="1"/>
    <col min="71" max="74" width="10.28515625" style="34" bestFit="1" customWidth="1"/>
    <col min="75" max="76" width="10" style="34" bestFit="1" customWidth="1"/>
    <col min="77" max="16384" width="9.140625" style="34"/>
  </cols>
  <sheetData>
    <row r="1" spans="2:64" ht="27.75" x14ac:dyDescent="0.4">
      <c r="B1" s="215" t="str">
        <f>Remaining!A1</f>
        <v>XXX001.8E Client Project Phase 1A Flowlines</v>
      </c>
      <c r="D1" s="22"/>
      <c r="E1" s="22"/>
      <c r="F1" s="22"/>
      <c r="G1" s="22"/>
      <c r="H1" s="22"/>
      <c r="I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Z1" s="22"/>
      <c r="AA1" s="22"/>
      <c r="AD1" s="22"/>
      <c r="AE1" s="22"/>
      <c r="AF1" s="22"/>
      <c r="AG1" s="22"/>
      <c r="AH1" s="22"/>
      <c r="AI1" s="22"/>
      <c r="AJ1" s="22"/>
      <c r="AK1" s="22"/>
      <c r="AL1" s="19"/>
      <c r="AN1" s="19"/>
      <c r="AO1" s="19"/>
      <c r="AP1" s="19"/>
      <c r="AQ1" s="19"/>
      <c r="BL1" s="80" t="s">
        <v>267</v>
      </c>
    </row>
    <row r="2" spans="2:64" ht="27.75" x14ac:dyDescent="0.4">
      <c r="C2" s="212"/>
      <c r="E2" s="211"/>
      <c r="F2" s="211"/>
      <c r="G2" s="213" t="s">
        <v>61</v>
      </c>
      <c r="H2" s="221">
        <f>Report!R1</f>
        <v>42237</v>
      </c>
      <c r="I2" s="221"/>
      <c r="J2" s="221"/>
      <c r="K2" s="221"/>
      <c r="L2" s="21"/>
      <c r="M2" s="21"/>
      <c r="N2" s="21"/>
      <c r="O2" s="21"/>
      <c r="P2" s="21"/>
      <c r="Q2" s="21"/>
      <c r="R2" s="21"/>
      <c r="S2" s="21"/>
    </row>
    <row r="3" spans="2:64" x14ac:dyDescent="0.2">
      <c r="B3" s="87"/>
    </row>
    <row r="44" spans="2:66" x14ac:dyDescent="0.2">
      <c r="B44" s="81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134"/>
      <c r="S44" s="134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</row>
    <row r="45" spans="2:66" s="4" customFormat="1" x14ac:dyDescent="0.2">
      <c r="B45" s="82" t="s">
        <v>29</v>
      </c>
      <c r="C45" s="90">
        <f>+Baseline!H4</f>
        <v>42125</v>
      </c>
      <c r="D45" s="90">
        <f>+Baseline!I4</f>
        <v>42132</v>
      </c>
      <c r="E45" s="90">
        <f>+Baseline!J4</f>
        <v>42139</v>
      </c>
      <c r="F45" s="90">
        <f>+Baseline!K4</f>
        <v>42146</v>
      </c>
      <c r="G45" s="90">
        <f>+Baseline!L4</f>
        <v>42153</v>
      </c>
      <c r="H45" s="90">
        <f>+Baseline!M4</f>
        <v>42160</v>
      </c>
      <c r="I45" s="90">
        <f>+Baseline!N4</f>
        <v>42167</v>
      </c>
      <c r="J45" s="90">
        <f>+Baseline!O4</f>
        <v>42174</v>
      </c>
      <c r="K45" s="90">
        <f>+Baseline!P4</f>
        <v>42181</v>
      </c>
      <c r="L45" s="90">
        <f>+Baseline!Q4</f>
        <v>42188</v>
      </c>
      <c r="M45" s="90">
        <f>+Baseline!R4</f>
        <v>42195</v>
      </c>
      <c r="N45" s="90">
        <f>+Baseline!S4</f>
        <v>42202</v>
      </c>
      <c r="O45" s="90">
        <f>+Baseline!T4</f>
        <v>42209</v>
      </c>
      <c r="P45" s="90">
        <f>+Baseline!U4</f>
        <v>42216</v>
      </c>
      <c r="Q45" s="90">
        <f>+Baseline!V4</f>
        <v>42223</v>
      </c>
      <c r="R45" s="90">
        <f>+Baseline!W4</f>
        <v>42230</v>
      </c>
      <c r="S45" s="90">
        <f>+Baseline!X4</f>
        <v>42237</v>
      </c>
      <c r="T45" s="90">
        <f>+Baseline!Y4</f>
        <v>42244</v>
      </c>
      <c r="U45" s="90">
        <f>+Baseline!Z4</f>
        <v>42251</v>
      </c>
      <c r="V45" s="90">
        <f>+Baseline!AA4</f>
        <v>42258</v>
      </c>
      <c r="W45" s="90">
        <f>+Baseline!AB4</f>
        <v>42265</v>
      </c>
      <c r="X45" s="90">
        <f>+Baseline!AC4</f>
        <v>42272</v>
      </c>
      <c r="Y45" s="90">
        <f>+Baseline!AD4</f>
        <v>42279</v>
      </c>
      <c r="Z45" s="90">
        <f>+Baseline!AE4</f>
        <v>42286</v>
      </c>
      <c r="AA45" s="90">
        <f>+Baseline!AF4</f>
        <v>42293</v>
      </c>
      <c r="AB45" s="90">
        <f>+Baseline!AG4</f>
        <v>42300</v>
      </c>
      <c r="AC45" s="90">
        <f>+Baseline!AH4</f>
        <v>42307</v>
      </c>
      <c r="AD45" s="90">
        <f>+Baseline!AI4</f>
        <v>42314</v>
      </c>
      <c r="AE45" s="90">
        <f>+Baseline!AJ4</f>
        <v>42321</v>
      </c>
      <c r="AF45" s="90">
        <f>+Baseline!AK4</f>
        <v>42328</v>
      </c>
      <c r="AG45" s="90">
        <f>+Baseline!AL4</f>
        <v>42335</v>
      </c>
      <c r="AH45" s="90">
        <f>+Baseline!AM4</f>
        <v>42342</v>
      </c>
      <c r="AI45" s="90">
        <f>+Baseline!AN4</f>
        <v>42349</v>
      </c>
      <c r="AJ45" s="90">
        <f>+Baseline!AO4</f>
        <v>42356</v>
      </c>
      <c r="AK45" s="90">
        <f>+Baseline!AP4</f>
        <v>42363</v>
      </c>
      <c r="AL45" s="90">
        <f>+Baseline!AQ4</f>
        <v>42370</v>
      </c>
      <c r="AM45" s="90">
        <f>+Baseline!AR4</f>
        <v>42377</v>
      </c>
      <c r="AN45" s="90">
        <f>+Baseline!AS4</f>
        <v>42384</v>
      </c>
      <c r="AO45" s="90">
        <f>+Baseline!AT4</f>
        <v>42391</v>
      </c>
      <c r="AP45" s="90">
        <f>+Baseline!AU4</f>
        <v>42398</v>
      </c>
      <c r="AQ45" s="90">
        <f>+Baseline!AV4</f>
        <v>42405</v>
      </c>
      <c r="AR45" s="90">
        <f>+Baseline!AW4</f>
        <v>42412</v>
      </c>
      <c r="AS45" s="90">
        <f>+Baseline!AX4</f>
        <v>42419</v>
      </c>
      <c r="AT45" s="90">
        <f>+Baseline!AY4</f>
        <v>42426</v>
      </c>
      <c r="AU45" s="90">
        <f>+Baseline!AZ4</f>
        <v>42433</v>
      </c>
      <c r="AV45" s="90">
        <f>+Baseline!BA4</f>
        <v>42440</v>
      </c>
      <c r="AW45" s="90">
        <f>+Baseline!BB4</f>
        <v>42447</v>
      </c>
      <c r="AX45" s="90">
        <f>+Baseline!BC4</f>
        <v>42454</v>
      </c>
      <c r="AY45" s="90">
        <f>+Baseline!BD4</f>
        <v>42461</v>
      </c>
      <c r="AZ45" s="90">
        <f>+Baseline!BE4</f>
        <v>42468</v>
      </c>
      <c r="BA45" s="90">
        <f>+Baseline!BF4</f>
        <v>42475</v>
      </c>
      <c r="BB45" s="90">
        <f>+Baseline!BG4</f>
        <v>42482</v>
      </c>
      <c r="BC45" s="90">
        <f>+Baseline!BH4</f>
        <v>42489</v>
      </c>
      <c r="BD45" s="90">
        <f>+Baseline!BI4</f>
        <v>42496</v>
      </c>
      <c r="BE45" s="90">
        <f>+Baseline!BJ4</f>
        <v>42503</v>
      </c>
      <c r="BF45" s="90">
        <f>+Baseline!BK4</f>
        <v>42510</v>
      </c>
      <c r="BG45" s="90">
        <f>+Baseline!BL4</f>
        <v>42517</v>
      </c>
      <c r="BH45" s="90">
        <f>+Baseline!BM4</f>
        <v>42524</v>
      </c>
      <c r="BI45" s="90">
        <f>+Baseline!BN4</f>
        <v>42531</v>
      </c>
      <c r="BJ45" s="90">
        <f>+Baseline!BO4</f>
        <v>42538</v>
      </c>
      <c r="BK45" s="90">
        <f>+Baseline!BP4</f>
        <v>42545</v>
      </c>
      <c r="BN45" s="73"/>
    </row>
    <row r="46" spans="2:66" x14ac:dyDescent="0.2">
      <c r="B46" s="83" t="s">
        <v>86</v>
      </c>
      <c r="C46" s="91">
        <f>C57+C58</f>
        <v>0</v>
      </c>
      <c r="D46" s="91">
        <f t="shared" ref="D46:BK46" si="0">D57+D58</f>
        <v>0</v>
      </c>
      <c r="E46" s="91">
        <f t="shared" si="0"/>
        <v>0</v>
      </c>
      <c r="F46" s="91">
        <f t="shared" si="0"/>
        <v>0</v>
      </c>
      <c r="G46" s="91">
        <f t="shared" si="0"/>
        <v>0</v>
      </c>
      <c r="H46" s="91">
        <f t="shared" si="0"/>
        <v>0</v>
      </c>
      <c r="I46" s="91">
        <f t="shared" si="0"/>
        <v>0</v>
      </c>
      <c r="J46" s="91">
        <f t="shared" si="0"/>
        <v>0</v>
      </c>
      <c r="K46" s="91">
        <f t="shared" si="0"/>
        <v>0</v>
      </c>
      <c r="L46" s="91">
        <f t="shared" si="0"/>
        <v>0</v>
      </c>
      <c r="M46" s="91">
        <f t="shared" si="0"/>
        <v>0</v>
      </c>
      <c r="N46" s="91">
        <f t="shared" si="0"/>
        <v>0</v>
      </c>
      <c r="O46" s="91">
        <f t="shared" si="0"/>
        <v>50</v>
      </c>
      <c r="P46" s="91">
        <f t="shared" si="0"/>
        <v>100</v>
      </c>
      <c r="Q46" s="91">
        <f t="shared" si="0"/>
        <v>150.5</v>
      </c>
      <c r="R46" s="91">
        <f t="shared" si="0"/>
        <v>213.63</v>
      </c>
      <c r="S46" s="91">
        <f t="shared" si="0"/>
        <v>276.75</v>
      </c>
      <c r="T46" s="91">
        <f t="shared" si="0"/>
        <v>339.88</v>
      </c>
      <c r="U46" s="91">
        <f t="shared" si="0"/>
        <v>403</v>
      </c>
      <c r="V46" s="91">
        <f t="shared" si="0"/>
        <v>453.5</v>
      </c>
      <c r="W46" s="91">
        <f t="shared" si="0"/>
        <v>516.63</v>
      </c>
      <c r="X46" s="91">
        <f t="shared" si="0"/>
        <v>579.75</v>
      </c>
      <c r="Y46" s="91">
        <f t="shared" si="0"/>
        <v>624.20000000000005</v>
      </c>
      <c r="Z46" s="91">
        <f t="shared" si="0"/>
        <v>656.2</v>
      </c>
      <c r="AA46" s="91">
        <f t="shared" si="0"/>
        <v>681.8</v>
      </c>
      <c r="AB46" s="91">
        <f t="shared" si="0"/>
        <v>713.8</v>
      </c>
      <c r="AC46" s="91">
        <f t="shared" si="0"/>
        <v>745.8</v>
      </c>
      <c r="AD46" s="91">
        <f t="shared" si="0"/>
        <v>777.8</v>
      </c>
      <c r="AE46" s="91">
        <f t="shared" si="0"/>
        <v>816.84</v>
      </c>
      <c r="AF46" s="91">
        <f t="shared" si="0"/>
        <v>866.44</v>
      </c>
      <c r="AG46" s="91">
        <f t="shared" si="0"/>
        <v>916.04</v>
      </c>
      <c r="AH46" s="91">
        <f t="shared" si="0"/>
        <v>965.64</v>
      </c>
      <c r="AI46" s="91">
        <f t="shared" si="0"/>
        <v>1015.24</v>
      </c>
      <c r="AJ46" s="91">
        <f t="shared" si="0"/>
        <v>1045</v>
      </c>
      <c r="AK46" s="91">
        <f t="shared" si="0"/>
        <v>1045</v>
      </c>
      <c r="AL46" s="91">
        <f t="shared" si="0"/>
        <v>1045</v>
      </c>
      <c r="AM46" s="91">
        <f t="shared" si="0"/>
        <v>1045</v>
      </c>
      <c r="AN46" s="91">
        <f t="shared" si="0"/>
        <v>1045</v>
      </c>
      <c r="AO46" s="91">
        <f t="shared" si="0"/>
        <v>1045</v>
      </c>
      <c r="AP46" s="91">
        <f t="shared" si="0"/>
        <v>1045</v>
      </c>
      <c r="AQ46" s="91">
        <f t="shared" si="0"/>
        <v>1045</v>
      </c>
      <c r="AR46" s="91">
        <f t="shared" si="0"/>
        <v>1045</v>
      </c>
      <c r="AS46" s="91">
        <f t="shared" si="0"/>
        <v>1045</v>
      </c>
      <c r="AT46" s="91">
        <f t="shared" si="0"/>
        <v>1045</v>
      </c>
      <c r="AU46" s="91">
        <f t="shared" si="0"/>
        <v>1045</v>
      </c>
      <c r="AV46" s="91">
        <f t="shared" si="0"/>
        <v>1045</v>
      </c>
      <c r="AW46" s="91">
        <f t="shared" si="0"/>
        <v>1045</v>
      </c>
      <c r="AX46" s="91">
        <f t="shared" si="0"/>
        <v>1045</v>
      </c>
      <c r="AY46" s="91">
        <f t="shared" si="0"/>
        <v>1045</v>
      </c>
      <c r="AZ46" s="91">
        <f t="shared" si="0"/>
        <v>1045</v>
      </c>
      <c r="BA46" s="91">
        <f t="shared" si="0"/>
        <v>1045</v>
      </c>
      <c r="BB46" s="91">
        <f t="shared" si="0"/>
        <v>1045</v>
      </c>
      <c r="BC46" s="91">
        <f t="shared" si="0"/>
        <v>1045</v>
      </c>
      <c r="BD46" s="91">
        <f t="shared" si="0"/>
        <v>1045</v>
      </c>
      <c r="BE46" s="91">
        <f t="shared" si="0"/>
        <v>1045</v>
      </c>
      <c r="BF46" s="91">
        <f t="shared" si="0"/>
        <v>1045</v>
      </c>
      <c r="BG46" s="91">
        <f t="shared" si="0"/>
        <v>1045</v>
      </c>
      <c r="BH46" s="91">
        <f t="shared" si="0"/>
        <v>1045</v>
      </c>
      <c r="BI46" s="91">
        <f t="shared" si="0"/>
        <v>1045</v>
      </c>
      <c r="BJ46" s="91">
        <f t="shared" si="0"/>
        <v>1045</v>
      </c>
      <c r="BK46" s="91">
        <f t="shared" si="0"/>
        <v>1045</v>
      </c>
      <c r="BM46" s="4"/>
    </row>
    <row r="47" spans="2:66" x14ac:dyDescent="0.2">
      <c r="B47" s="84" t="s">
        <v>84</v>
      </c>
      <c r="C47" s="91" t="e">
        <f>IF(C60&gt;0,C60,NA())</f>
        <v>#N/A</v>
      </c>
      <c r="D47" s="91" t="e">
        <f t="shared" ref="D47:BK47" si="1">IF(D60&gt;0,D60,NA())</f>
        <v>#N/A</v>
      </c>
      <c r="E47" s="91" t="e">
        <f t="shared" si="1"/>
        <v>#N/A</v>
      </c>
      <c r="F47" s="91" t="e">
        <f t="shared" si="1"/>
        <v>#N/A</v>
      </c>
      <c r="G47" s="91" t="e">
        <f t="shared" si="1"/>
        <v>#N/A</v>
      </c>
      <c r="H47" s="91" t="e">
        <f t="shared" si="1"/>
        <v>#N/A</v>
      </c>
      <c r="I47" s="91" t="e">
        <f t="shared" si="1"/>
        <v>#N/A</v>
      </c>
      <c r="J47" s="91" t="e">
        <f t="shared" si="1"/>
        <v>#N/A</v>
      </c>
      <c r="K47" s="91" t="e">
        <f t="shared" si="1"/>
        <v>#N/A</v>
      </c>
      <c r="L47" s="91" t="e">
        <f t="shared" si="1"/>
        <v>#N/A</v>
      </c>
      <c r="M47" s="91" t="e">
        <f t="shared" si="1"/>
        <v>#N/A</v>
      </c>
      <c r="N47" s="91" t="e">
        <f t="shared" si="1"/>
        <v>#N/A</v>
      </c>
      <c r="O47" s="91">
        <f t="shared" si="1"/>
        <v>50</v>
      </c>
      <c r="P47" s="91">
        <f t="shared" si="1"/>
        <v>100</v>
      </c>
      <c r="Q47" s="91">
        <f t="shared" si="1"/>
        <v>114.43</v>
      </c>
      <c r="R47" s="91">
        <f t="shared" si="1"/>
        <v>132.46</v>
      </c>
      <c r="S47" s="91">
        <f t="shared" si="1"/>
        <v>150.5</v>
      </c>
      <c r="T47" s="91" t="e">
        <f t="shared" si="1"/>
        <v>#N/A</v>
      </c>
      <c r="U47" s="91" t="e">
        <f t="shared" si="1"/>
        <v>#N/A</v>
      </c>
      <c r="V47" s="91" t="e">
        <f t="shared" si="1"/>
        <v>#N/A</v>
      </c>
      <c r="W47" s="91" t="e">
        <f t="shared" si="1"/>
        <v>#N/A</v>
      </c>
      <c r="X47" s="91" t="e">
        <f t="shared" si="1"/>
        <v>#N/A</v>
      </c>
      <c r="Y47" s="91" t="e">
        <f t="shared" si="1"/>
        <v>#N/A</v>
      </c>
      <c r="Z47" s="91" t="e">
        <f t="shared" si="1"/>
        <v>#N/A</v>
      </c>
      <c r="AA47" s="91" t="e">
        <f t="shared" si="1"/>
        <v>#N/A</v>
      </c>
      <c r="AB47" s="91" t="e">
        <f t="shared" si="1"/>
        <v>#N/A</v>
      </c>
      <c r="AC47" s="91" t="e">
        <f t="shared" si="1"/>
        <v>#N/A</v>
      </c>
      <c r="AD47" s="91" t="e">
        <f t="shared" si="1"/>
        <v>#N/A</v>
      </c>
      <c r="AE47" s="91" t="e">
        <f t="shared" si="1"/>
        <v>#N/A</v>
      </c>
      <c r="AF47" s="91" t="e">
        <f t="shared" si="1"/>
        <v>#N/A</v>
      </c>
      <c r="AG47" s="91" t="e">
        <f t="shared" si="1"/>
        <v>#N/A</v>
      </c>
      <c r="AH47" s="91" t="e">
        <f t="shared" si="1"/>
        <v>#N/A</v>
      </c>
      <c r="AI47" s="91" t="e">
        <f t="shared" si="1"/>
        <v>#N/A</v>
      </c>
      <c r="AJ47" s="91" t="e">
        <f t="shared" si="1"/>
        <v>#N/A</v>
      </c>
      <c r="AK47" s="91" t="e">
        <f t="shared" si="1"/>
        <v>#N/A</v>
      </c>
      <c r="AL47" s="91" t="e">
        <f t="shared" si="1"/>
        <v>#N/A</v>
      </c>
      <c r="AM47" s="91" t="e">
        <f t="shared" si="1"/>
        <v>#N/A</v>
      </c>
      <c r="AN47" s="91" t="e">
        <f t="shared" si="1"/>
        <v>#N/A</v>
      </c>
      <c r="AO47" s="91" t="e">
        <f t="shared" si="1"/>
        <v>#N/A</v>
      </c>
      <c r="AP47" s="91" t="e">
        <f t="shared" si="1"/>
        <v>#N/A</v>
      </c>
      <c r="AQ47" s="91" t="e">
        <f t="shared" si="1"/>
        <v>#N/A</v>
      </c>
      <c r="AR47" s="91" t="e">
        <f t="shared" si="1"/>
        <v>#N/A</v>
      </c>
      <c r="AS47" s="91" t="e">
        <f t="shared" si="1"/>
        <v>#N/A</v>
      </c>
      <c r="AT47" s="91" t="e">
        <f t="shared" si="1"/>
        <v>#N/A</v>
      </c>
      <c r="AU47" s="91" t="e">
        <f t="shared" si="1"/>
        <v>#N/A</v>
      </c>
      <c r="AV47" s="91" t="e">
        <f t="shared" si="1"/>
        <v>#N/A</v>
      </c>
      <c r="AW47" s="91" t="e">
        <f t="shared" si="1"/>
        <v>#N/A</v>
      </c>
      <c r="AX47" s="91" t="e">
        <f t="shared" si="1"/>
        <v>#N/A</v>
      </c>
      <c r="AY47" s="91" t="e">
        <f t="shared" si="1"/>
        <v>#N/A</v>
      </c>
      <c r="AZ47" s="91" t="e">
        <f t="shared" si="1"/>
        <v>#N/A</v>
      </c>
      <c r="BA47" s="91" t="e">
        <f t="shared" si="1"/>
        <v>#N/A</v>
      </c>
      <c r="BB47" s="91" t="e">
        <f t="shared" si="1"/>
        <v>#N/A</v>
      </c>
      <c r="BC47" s="91" t="e">
        <f t="shared" si="1"/>
        <v>#N/A</v>
      </c>
      <c r="BD47" s="91" t="e">
        <f t="shared" si="1"/>
        <v>#N/A</v>
      </c>
      <c r="BE47" s="91" t="e">
        <f t="shared" si="1"/>
        <v>#N/A</v>
      </c>
      <c r="BF47" s="91" t="e">
        <f t="shared" si="1"/>
        <v>#N/A</v>
      </c>
      <c r="BG47" s="91" t="e">
        <f t="shared" si="1"/>
        <v>#N/A</v>
      </c>
      <c r="BH47" s="91" t="e">
        <f t="shared" si="1"/>
        <v>#N/A</v>
      </c>
      <c r="BI47" s="91" t="e">
        <f t="shared" si="1"/>
        <v>#N/A</v>
      </c>
      <c r="BJ47" s="91" t="e">
        <f t="shared" si="1"/>
        <v>#N/A</v>
      </c>
      <c r="BK47" s="91" t="e">
        <f t="shared" si="1"/>
        <v>#N/A</v>
      </c>
      <c r="BM47" s="4"/>
    </row>
    <row r="48" spans="2:66" x14ac:dyDescent="0.2">
      <c r="B48" s="85" t="s">
        <v>81</v>
      </c>
      <c r="C48" s="91">
        <f>IF(C45&lt;=$H$2,C59,NA())</f>
        <v>0</v>
      </c>
      <c r="D48" s="91">
        <f t="shared" ref="D48:AI48" si="2">IF(D45&lt;=$H$2,SUM(D59,C48),NA())</f>
        <v>0</v>
      </c>
      <c r="E48" s="91">
        <f t="shared" si="2"/>
        <v>0</v>
      </c>
      <c r="F48" s="91">
        <f t="shared" si="2"/>
        <v>0</v>
      </c>
      <c r="G48" s="91">
        <f t="shared" si="2"/>
        <v>0</v>
      </c>
      <c r="H48" s="91">
        <f t="shared" si="2"/>
        <v>0</v>
      </c>
      <c r="I48" s="91">
        <f t="shared" si="2"/>
        <v>38</v>
      </c>
      <c r="J48" s="91">
        <f t="shared" si="2"/>
        <v>73</v>
      </c>
      <c r="K48" s="91">
        <f t="shared" si="2"/>
        <v>73</v>
      </c>
      <c r="L48" s="91">
        <f t="shared" si="2"/>
        <v>73</v>
      </c>
      <c r="M48" s="91">
        <f t="shared" si="2"/>
        <v>74</v>
      </c>
      <c r="N48" s="91">
        <f t="shared" si="2"/>
        <v>92</v>
      </c>
      <c r="O48" s="91">
        <f t="shared" si="2"/>
        <v>102</v>
      </c>
      <c r="P48" s="91">
        <f t="shared" si="2"/>
        <v>129</v>
      </c>
      <c r="Q48" s="91">
        <f t="shared" si="2"/>
        <v>150</v>
      </c>
      <c r="R48" s="91">
        <f t="shared" si="2"/>
        <v>165</v>
      </c>
      <c r="S48" s="91">
        <f t="shared" si="2"/>
        <v>165</v>
      </c>
      <c r="T48" s="91" t="e">
        <f t="shared" si="2"/>
        <v>#N/A</v>
      </c>
      <c r="U48" s="91" t="e">
        <f t="shared" si="2"/>
        <v>#N/A</v>
      </c>
      <c r="V48" s="91" t="e">
        <f t="shared" si="2"/>
        <v>#N/A</v>
      </c>
      <c r="W48" s="91" t="e">
        <f t="shared" si="2"/>
        <v>#N/A</v>
      </c>
      <c r="X48" s="91" t="e">
        <f t="shared" si="2"/>
        <v>#N/A</v>
      </c>
      <c r="Y48" s="91" t="e">
        <f t="shared" si="2"/>
        <v>#N/A</v>
      </c>
      <c r="Z48" s="91" t="e">
        <f t="shared" si="2"/>
        <v>#N/A</v>
      </c>
      <c r="AA48" s="91" t="e">
        <f t="shared" si="2"/>
        <v>#N/A</v>
      </c>
      <c r="AB48" s="91" t="e">
        <f t="shared" si="2"/>
        <v>#N/A</v>
      </c>
      <c r="AC48" s="91" t="e">
        <f t="shared" si="2"/>
        <v>#N/A</v>
      </c>
      <c r="AD48" s="91" t="e">
        <f t="shared" si="2"/>
        <v>#N/A</v>
      </c>
      <c r="AE48" s="91" t="e">
        <f t="shared" si="2"/>
        <v>#N/A</v>
      </c>
      <c r="AF48" s="91" t="e">
        <f t="shared" si="2"/>
        <v>#N/A</v>
      </c>
      <c r="AG48" s="91" t="e">
        <f t="shared" si="2"/>
        <v>#N/A</v>
      </c>
      <c r="AH48" s="91" t="e">
        <f t="shared" si="2"/>
        <v>#N/A</v>
      </c>
      <c r="AI48" s="91" t="e">
        <f t="shared" si="2"/>
        <v>#N/A</v>
      </c>
      <c r="AJ48" s="91" t="e">
        <f t="shared" ref="AJ48:BK48" si="3">IF(AJ45&lt;=$H$2,SUM(AJ59,AI48),NA())</f>
        <v>#N/A</v>
      </c>
      <c r="AK48" s="91" t="e">
        <f t="shared" si="3"/>
        <v>#N/A</v>
      </c>
      <c r="AL48" s="91" t="e">
        <f t="shared" si="3"/>
        <v>#N/A</v>
      </c>
      <c r="AM48" s="91" t="e">
        <f t="shared" si="3"/>
        <v>#N/A</v>
      </c>
      <c r="AN48" s="91" t="e">
        <f t="shared" si="3"/>
        <v>#N/A</v>
      </c>
      <c r="AO48" s="91" t="e">
        <f t="shared" si="3"/>
        <v>#N/A</v>
      </c>
      <c r="AP48" s="91" t="e">
        <f t="shared" si="3"/>
        <v>#N/A</v>
      </c>
      <c r="AQ48" s="91" t="e">
        <f t="shared" si="3"/>
        <v>#N/A</v>
      </c>
      <c r="AR48" s="91" t="e">
        <f t="shared" si="3"/>
        <v>#N/A</v>
      </c>
      <c r="AS48" s="91" t="e">
        <f t="shared" si="3"/>
        <v>#N/A</v>
      </c>
      <c r="AT48" s="91" t="e">
        <f t="shared" si="3"/>
        <v>#N/A</v>
      </c>
      <c r="AU48" s="91" t="e">
        <f t="shared" si="3"/>
        <v>#N/A</v>
      </c>
      <c r="AV48" s="91" t="e">
        <f t="shared" si="3"/>
        <v>#N/A</v>
      </c>
      <c r="AW48" s="91" t="e">
        <f t="shared" si="3"/>
        <v>#N/A</v>
      </c>
      <c r="AX48" s="91" t="e">
        <f t="shared" si="3"/>
        <v>#N/A</v>
      </c>
      <c r="AY48" s="91" t="e">
        <f t="shared" si="3"/>
        <v>#N/A</v>
      </c>
      <c r="AZ48" s="91" t="e">
        <f t="shared" si="3"/>
        <v>#N/A</v>
      </c>
      <c r="BA48" s="91" t="e">
        <f t="shared" si="3"/>
        <v>#N/A</v>
      </c>
      <c r="BB48" s="91" t="e">
        <f t="shared" si="3"/>
        <v>#N/A</v>
      </c>
      <c r="BC48" s="91" t="e">
        <f t="shared" si="3"/>
        <v>#N/A</v>
      </c>
      <c r="BD48" s="91" t="e">
        <f t="shared" si="3"/>
        <v>#N/A</v>
      </c>
      <c r="BE48" s="91" t="e">
        <f t="shared" si="3"/>
        <v>#N/A</v>
      </c>
      <c r="BF48" s="91" t="e">
        <f t="shared" si="3"/>
        <v>#N/A</v>
      </c>
      <c r="BG48" s="91" t="e">
        <f t="shared" si="3"/>
        <v>#N/A</v>
      </c>
      <c r="BH48" s="91" t="e">
        <f t="shared" si="3"/>
        <v>#N/A</v>
      </c>
      <c r="BI48" s="91" t="e">
        <f t="shared" si="3"/>
        <v>#N/A</v>
      </c>
      <c r="BJ48" s="91" t="e">
        <f t="shared" si="3"/>
        <v>#N/A</v>
      </c>
      <c r="BK48" s="91" t="e">
        <f t="shared" si="3"/>
        <v>#N/A</v>
      </c>
      <c r="BM48" s="4"/>
    </row>
    <row r="49" spans="2:65" x14ac:dyDescent="0.2">
      <c r="B49" s="86" t="s">
        <v>85</v>
      </c>
      <c r="C49" s="91" t="e">
        <f>IF(C45&lt;$H$2,NA(),IF(C45=$H$2,C48,C61))</f>
        <v>#N/A</v>
      </c>
      <c r="D49" s="91" t="e">
        <f t="shared" ref="D49:AI49" si="4">IF(D45&lt;$H$2,NA(),IF(D45=$H$2,D48,SUM(D61,C49)))</f>
        <v>#N/A</v>
      </c>
      <c r="E49" s="91" t="e">
        <f t="shared" si="4"/>
        <v>#N/A</v>
      </c>
      <c r="F49" s="91" t="e">
        <f t="shared" si="4"/>
        <v>#N/A</v>
      </c>
      <c r="G49" s="91" t="e">
        <f t="shared" si="4"/>
        <v>#N/A</v>
      </c>
      <c r="H49" s="91" t="e">
        <f t="shared" si="4"/>
        <v>#N/A</v>
      </c>
      <c r="I49" s="91" t="e">
        <f t="shared" si="4"/>
        <v>#N/A</v>
      </c>
      <c r="J49" s="91" t="e">
        <f t="shared" si="4"/>
        <v>#N/A</v>
      </c>
      <c r="K49" s="91" t="e">
        <f t="shared" si="4"/>
        <v>#N/A</v>
      </c>
      <c r="L49" s="91" t="e">
        <f t="shared" si="4"/>
        <v>#N/A</v>
      </c>
      <c r="M49" s="91" t="e">
        <f t="shared" si="4"/>
        <v>#N/A</v>
      </c>
      <c r="N49" s="91" t="e">
        <f t="shared" si="4"/>
        <v>#N/A</v>
      </c>
      <c r="O49" s="91" t="e">
        <f t="shared" si="4"/>
        <v>#N/A</v>
      </c>
      <c r="P49" s="91" t="e">
        <f t="shared" si="4"/>
        <v>#N/A</v>
      </c>
      <c r="Q49" s="91" t="e">
        <f t="shared" si="4"/>
        <v>#N/A</v>
      </c>
      <c r="R49" s="91" t="e">
        <f t="shared" si="4"/>
        <v>#N/A</v>
      </c>
      <c r="S49" s="91">
        <f t="shared" si="4"/>
        <v>165</v>
      </c>
      <c r="T49" s="91">
        <f t="shared" si="4"/>
        <v>229.93</v>
      </c>
      <c r="U49" s="91">
        <f t="shared" si="4"/>
        <v>294.86</v>
      </c>
      <c r="V49" s="91">
        <f t="shared" si="4"/>
        <v>346.8</v>
      </c>
      <c r="W49" s="91">
        <f t="shared" si="4"/>
        <v>411.73</v>
      </c>
      <c r="X49" s="91">
        <f t="shared" si="4"/>
        <v>476.66</v>
      </c>
      <c r="Y49" s="91">
        <f t="shared" si="4"/>
        <v>541.59</v>
      </c>
      <c r="Z49" s="91">
        <f t="shared" si="4"/>
        <v>606.52</v>
      </c>
      <c r="AA49" s="91">
        <f t="shared" si="4"/>
        <v>638.71</v>
      </c>
      <c r="AB49" s="91">
        <f t="shared" si="4"/>
        <v>670.71</v>
      </c>
      <c r="AC49" s="91">
        <f t="shared" si="4"/>
        <v>702.71</v>
      </c>
      <c r="AD49" s="91">
        <f t="shared" si="4"/>
        <v>734.71</v>
      </c>
      <c r="AE49" s="91">
        <f t="shared" si="4"/>
        <v>766.71</v>
      </c>
      <c r="AF49" s="91">
        <f t="shared" si="4"/>
        <v>798.71</v>
      </c>
      <c r="AG49" s="91">
        <f t="shared" si="4"/>
        <v>841.27</v>
      </c>
      <c r="AH49" s="91">
        <f t="shared" si="4"/>
        <v>890.87</v>
      </c>
      <c r="AI49" s="91">
        <f t="shared" si="4"/>
        <v>940.47</v>
      </c>
      <c r="AJ49" s="91">
        <f t="shared" ref="AJ49:BK49" si="5">IF(AJ45&lt;$H$2,NA(),IF(AJ45=$H$2,AJ48,SUM(AJ61,AI49)))</f>
        <v>990.07</v>
      </c>
      <c r="AK49" s="91">
        <f t="shared" si="5"/>
        <v>990.07</v>
      </c>
      <c r="AL49" s="91">
        <f t="shared" si="5"/>
        <v>990.07</v>
      </c>
      <c r="AM49" s="91">
        <f t="shared" si="5"/>
        <v>1039.67</v>
      </c>
      <c r="AN49" s="91">
        <f t="shared" si="5"/>
        <v>1059.51</v>
      </c>
      <c r="AO49" s="91">
        <f t="shared" si="5"/>
        <v>1059.51</v>
      </c>
      <c r="AP49" s="91">
        <f t="shared" si="5"/>
        <v>1059.51</v>
      </c>
      <c r="AQ49" s="91">
        <f t="shared" si="5"/>
        <v>1059.51</v>
      </c>
      <c r="AR49" s="91">
        <f t="shared" si="5"/>
        <v>1059.51</v>
      </c>
      <c r="AS49" s="91">
        <f t="shared" si="5"/>
        <v>1059.51</v>
      </c>
      <c r="AT49" s="91">
        <f t="shared" si="5"/>
        <v>1059.51</v>
      </c>
      <c r="AU49" s="91">
        <f t="shared" si="5"/>
        <v>1059.51</v>
      </c>
      <c r="AV49" s="91">
        <f t="shared" si="5"/>
        <v>1059.51</v>
      </c>
      <c r="AW49" s="91">
        <f t="shared" si="5"/>
        <v>1059.51</v>
      </c>
      <c r="AX49" s="91">
        <f t="shared" si="5"/>
        <v>1059.51</v>
      </c>
      <c r="AY49" s="91">
        <f t="shared" si="5"/>
        <v>1059.51</v>
      </c>
      <c r="AZ49" s="91">
        <f t="shared" si="5"/>
        <v>1059.51</v>
      </c>
      <c r="BA49" s="91">
        <f t="shared" si="5"/>
        <v>1059.51</v>
      </c>
      <c r="BB49" s="91">
        <f t="shared" si="5"/>
        <v>1059.51</v>
      </c>
      <c r="BC49" s="91">
        <f t="shared" si="5"/>
        <v>1059.51</v>
      </c>
      <c r="BD49" s="91">
        <f t="shared" si="5"/>
        <v>1059.51</v>
      </c>
      <c r="BE49" s="91">
        <f t="shared" si="5"/>
        <v>1059.51</v>
      </c>
      <c r="BF49" s="91">
        <f t="shared" si="5"/>
        <v>1059.51</v>
      </c>
      <c r="BG49" s="91">
        <f t="shared" si="5"/>
        <v>1059.51</v>
      </c>
      <c r="BH49" s="91">
        <f t="shared" si="5"/>
        <v>1059.51</v>
      </c>
      <c r="BI49" s="91">
        <f t="shared" si="5"/>
        <v>1059.51</v>
      </c>
      <c r="BJ49" s="91">
        <f t="shared" si="5"/>
        <v>1059.51</v>
      </c>
      <c r="BK49" s="91">
        <f t="shared" si="5"/>
        <v>1059.51</v>
      </c>
      <c r="BM49" s="87"/>
    </row>
    <row r="50" spans="2:65" hidden="1" outlineLevel="1" x14ac:dyDescent="0.2">
      <c r="B50" s="88" t="s">
        <v>96</v>
      </c>
      <c r="BM50" s="60"/>
    </row>
    <row r="51" spans="2:65" hidden="1" outlineLevel="1" x14ac:dyDescent="0.2">
      <c r="B51" s="83" t="s">
        <v>87</v>
      </c>
      <c r="C51" s="92">
        <f t="shared" ref="C51:BK51" si="6">+C46/$C$62</f>
        <v>0</v>
      </c>
      <c r="D51" s="92">
        <f t="shared" si="6"/>
        <v>0</v>
      </c>
      <c r="E51" s="92">
        <f t="shared" si="6"/>
        <v>0</v>
      </c>
      <c r="F51" s="92">
        <f t="shared" si="6"/>
        <v>0</v>
      </c>
      <c r="G51" s="92">
        <f t="shared" si="6"/>
        <v>0</v>
      </c>
      <c r="H51" s="92">
        <f t="shared" si="6"/>
        <v>0</v>
      </c>
      <c r="I51" s="92">
        <f t="shared" si="6"/>
        <v>0</v>
      </c>
      <c r="J51" s="92">
        <f t="shared" si="6"/>
        <v>0</v>
      </c>
      <c r="K51" s="92">
        <f t="shared" si="6"/>
        <v>0</v>
      </c>
      <c r="L51" s="92">
        <f t="shared" si="6"/>
        <v>0</v>
      </c>
      <c r="M51" s="92">
        <f t="shared" si="6"/>
        <v>0</v>
      </c>
      <c r="N51" s="92">
        <f t="shared" si="6"/>
        <v>0</v>
      </c>
      <c r="O51" s="92">
        <f t="shared" si="6"/>
        <v>4.784688995215311E-2</v>
      </c>
      <c r="P51" s="92">
        <f t="shared" si="6"/>
        <v>9.569377990430622E-2</v>
      </c>
      <c r="Q51" s="92">
        <f t="shared" si="6"/>
        <v>0.14401913875598085</v>
      </c>
      <c r="R51" s="92">
        <f t="shared" si="6"/>
        <v>0.20443062200956938</v>
      </c>
      <c r="S51" s="92">
        <f t="shared" si="6"/>
        <v>0.26483253588516747</v>
      </c>
      <c r="T51" s="92">
        <f t="shared" si="6"/>
        <v>0.325244019138756</v>
      </c>
      <c r="U51" s="92">
        <f t="shared" si="6"/>
        <v>0.38564593301435407</v>
      </c>
      <c r="V51" s="92">
        <f t="shared" si="6"/>
        <v>0.43397129186602873</v>
      </c>
      <c r="W51" s="92">
        <f t="shared" si="6"/>
        <v>0.4943827751196172</v>
      </c>
      <c r="X51" s="92">
        <f t="shared" si="6"/>
        <v>0.55478468899521527</v>
      </c>
      <c r="Y51" s="92">
        <f t="shared" si="6"/>
        <v>0.59732057416267947</v>
      </c>
      <c r="Z51" s="92">
        <f t="shared" si="6"/>
        <v>0.62794258373205747</v>
      </c>
      <c r="AA51" s="92">
        <f t="shared" si="6"/>
        <v>0.65244019138755982</v>
      </c>
      <c r="AB51" s="92">
        <f t="shared" si="6"/>
        <v>0.6830622009569377</v>
      </c>
      <c r="AC51" s="92">
        <f t="shared" si="6"/>
        <v>0.7136842105263157</v>
      </c>
      <c r="AD51" s="92">
        <f t="shared" si="6"/>
        <v>0.74430622009569369</v>
      </c>
      <c r="AE51" s="92">
        <f t="shared" si="6"/>
        <v>0.78166507177033495</v>
      </c>
      <c r="AF51" s="92">
        <f t="shared" si="6"/>
        <v>0.82912918660287083</v>
      </c>
      <c r="AG51" s="92">
        <f t="shared" si="6"/>
        <v>0.8765933014354067</v>
      </c>
      <c r="AH51" s="92">
        <f t="shared" si="6"/>
        <v>0.92405741626794258</v>
      </c>
      <c r="AI51" s="92">
        <f t="shared" si="6"/>
        <v>0.97152153110047845</v>
      </c>
      <c r="AJ51" s="92">
        <f t="shared" si="6"/>
        <v>1</v>
      </c>
      <c r="AK51" s="92">
        <f t="shared" si="6"/>
        <v>1</v>
      </c>
      <c r="AL51" s="92">
        <f t="shared" si="6"/>
        <v>1</v>
      </c>
      <c r="AM51" s="92">
        <f t="shared" si="6"/>
        <v>1</v>
      </c>
      <c r="AN51" s="92">
        <f t="shared" si="6"/>
        <v>1</v>
      </c>
      <c r="AO51" s="92">
        <f t="shared" si="6"/>
        <v>1</v>
      </c>
      <c r="AP51" s="92">
        <f t="shared" si="6"/>
        <v>1</v>
      </c>
      <c r="AQ51" s="92">
        <f t="shared" si="6"/>
        <v>1</v>
      </c>
      <c r="AR51" s="92">
        <f t="shared" si="6"/>
        <v>1</v>
      </c>
      <c r="AS51" s="92">
        <f t="shared" si="6"/>
        <v>1</v>
      </c>
      <c r="AT51" s="92">
        <f t="shared" si="6"/>
        <v>1</v>
      </c>
      <c r="AU51" s="92">
        <f t="shared" si="6"/>
        <v>1</v>
      </c>
      <c r="AV51" s="92">
        <f t="shared" si="6"/>
        <v>1</v>
      </c>
      <c r="AW51" s="92">
        <f t="shared" si="6"/>
        <v>1</v>
      </c>
      <c r="AX51" s="92">
        <f t="shared" si="6"/>
        <v>1</v>
      </c>
      <c r="AY51" s="92">
        <f t="shared" si="6"/>
        <v>1</v>
      </c>
      <c r="AZ51" s="92">
        <f t="shared" si="6"/>
        <v>1</v>
      </c>
      <c r="BA51" s="92">
        <f t="shared" si="6"/>
        <v>1</v>
      </c>
      <c r="BB51" s="92">
        <f t="shared" si="6"/>
        <v>1</v>
      </c>
      <c r="BC51" s="92">
        <f t="shared" si="6"/>
        <v>1</v>
      </c>
      <c r="BD51" s="92">
        <f t="shared" si="6"/>
        <v>1</v>
      </c>
      <c r="BE51" s="92">
        <f t="shared" si="6"/>
        <v>1</v>
      </c>
      <c r="BF51" s="92">
        <f t="shared" si="6"/>
        <v>1</v>
      </c>
      <c r="BG51" s="92">
        <f t="shared" si="6"/>
        <v>1</v>
      </c>
      <c r="BH51" s="92">
        <f t="shared" si="6"/>
        <v>1</v>
      </c>
      <c r="BI51" s="92">
        <f t="shared" si="6"/>
        <v>1</v>
      </c>
      <c r="BJ51" s="92">
        <f t="shared" si="6"/>
        <v>1</v>
      </c>
      <c r="BK51" s="92">
        <f t="shared" si="6"/>
        <v>1</v>
      </c>
    </row>
    <row r="52" spans="2:65" hidden="1" outlineLevel="1" x14ac:dyDescent="0.2">
      <c r="B52" s="84" t="s">
        <v>88</v>
      </c>
      <c r="C52" s="92" t="str">
        <f t="shared" ref="C52:BK54" si="7">IF(ISNUMBER(C47),C47/$C$62,"")</f>
        <v/>
      </c>
      <c r="D52" s="92" t="str">
        <f t="shared" si="7"/>
        <v/>
      </c>
      <c r="E52" s="92" t="str">
        <f t="shared" si="7"/>
        <v/>
      </c>
      <c r="F52" s="92" t="str">
        <f t="shared" si="7"/>
        <v/>
      </c>
      <c r="G52" s="92" t="str">
        <f t="shared" si="7"/>
        <v/>
      </c>
      <c r="H52" s="92" t="str">
        <f t="shared" si="7"/>
        <v/>
      </c>
      <c r="I52" s="92" t="str">
        <f t="shared" si="7"/>
        <v/>
      </c>
      <c r="J52" s="92" t="str">
        <f t="shared" si="7"/>
        <v/>
      </c>
      <c r="K52" s="92" t="str">
        <f t="shared" si="7"/>
        <v/>
      </c>
      <c r="L52" s="92" t="str">
        <f t="shared" si="7"/>
        <v/>
      </c>
      <c r="M52" s="92" t="str">
        <f t="shared" si="7"/>
        <v/>
      </c>
      <c r="N52" s="92" t="str">
        <f t="shared" si="7"/>
        <v/>
      </c>
      <c r="O52" s="92">
        <f t="shared" si="7"/>
        <v>4.784688995215311E-2</v>
      </c>
      <c r="P52" s="92">
        <f t="shared" si="7"/>
        <v>9.569377990430622E-2</v>
      </c>
      <c r="Q52" s="92">
        <f t="shared" si="7"/>
        <v>0.10950239234449761</v>
      </c>
      <c r="R52" s="92">
        <f t="shared" si="7"/>
        <v>0.12675598086124404</v>
      </c>
      <c r="S52" s="92">
        <f t="shared" si="7"/>
        <v>0.14401913875598085</v>
      </c>
      <c r="T52" s="92" t="str">
        <f t="shared" si="7"/>
        <v/>
      </c>
      <c r="U52" s="92" t="str">
        <f t="shared" si="7"/>
        <v/>
      </c>
      <c r="V52" s="92" t="str">
        <f t="shared" si="7"/>
        <v/>
      </c>
      <c r="W52" s="92" t="str">
        <f t="shared" si="7"/>
        <v/>
      </c>
      <c r="X52" s="92" t="str">
        <f t="shared" si="7"/>
        <v/>
      </c>
      <c r="Y52" s="92" t="str">
        <f t="shared" si="7"/>
        <v/>
      </c>
      <c r="Z52" s="92" t="str">
        <f t="shared" si="7"/>
        <v/>
      </c>
      <c r="AA52" s="92" t="str">
        <f t="shared" si="7"/>
        <v/>
      </c>
      <c r="AB52" s="92" t="str">
        <f t="shared" si="7"/>
        <v/>
      </c>
      <c r="AC52" s="92" t="str">
        <f t="shared" si="7"/>
        <v/>
      </c>
      <c r="AD52" s="92" t="str">
        <f t="shared" si="7"/>
        <v/>
      </c>
      <c r="AE52" s="92" t="str">
        <f t="shared" si="7"/>
        <v/>
      </c>
      <c r="AF52" s="92" t="str">
        <f t="shared" si="7"/>
        <v/>
      </c>
      <c r="AG52" s="92" t="str">
        <f t="shared" si="7"/>
        <v/>
      </c>
      <c r="AH52" s="92" t="str">
        <f t="shared" si="7"/>
        <v/>
      </c>
      <c r="AI52" s="92" t="str">
        <f t="shared" si="7"/>
        <v/>
      </c>
      <c r="AJ52" s="92" t="str">
        <f t="shared" si="7"/>
        <v/>
      </c>
      <c r="AK52" s="92" t="str">
        <f t="shared" si="7"/>
        <v/>
      </c>
      <c r="AL52" s="92" t="str">
        <f t="shared" si="7"/>
        <v/>
      </c>
      <c r="AM52" s="92" t="str">
        <f t="shared" si="7"/>
        <v/>
      </c>
      <c r="AN52" s="92" t="str">
        <f t="shared" si="7"/>
        <v/>
      </c>
      <c r="AO52" s="92" t="str">
        <f t="shared" si="7"/>
        <v/>
      </c>
      <c r="AP52" s="92" t="str">
        <f t="shared" si="7"/>
        <v/>
      </c>
      <c r="AQ52" s="92" t="str">
        <f t="shared" si="7"/>
        <v/>
      </c>
      <c r="AR52" s="92" t="str">
        <f t="shared" si="7"/>
        <v/>
      </c>
      <c r="AS52" s="92" t="str">
        <f t="shared" si="7"/>
        <v/>
      </c>
      <c r="AT52" s="92" t="str">
        <f t="shared" si="7"/>
        <v/>
      </c>
      <c r="AU52" s="92" t="str">
        <f t="shared" si="7"/>
        <v/>
      </c>
      <c r="AV52" s="92" t="str">
        <f t="shared" si="7"/>
        <v/>
      </c>
      <c r="AW52" s="92" t="str">
        <f t="shared" si="7"/>
        <v/>
      </c>
      <c r="AX52" s="92" t="str">
        <f t="shared" si="7"/>
        <v/>
      </c>
      <c r="AY52" s="92" t="str">
        <f t="shared" si="7"/>
        <v/>
      </c>
      <c r="AZ52" s="92" t="str">
        <f t="shared" si="7"/>
        <v/>
      </c>
      <c r="BA52" s="92" t="str">
        <f t="shared" si="7"/>
        <v/>
      </c>
      <c r="BB52" s="92" t="str">
        <f t="shared" si="7"/>
        <v/>
      </c>
      <c r="BC52" s="92" t="str">
        <f t="shared" si="7"/>
        <v/>
      </c>
      <c r="BD52" s="92" t="str">
        <f t="shared" si="7"/>
        <v/>
      </c>
      <c r="BE52" s="92" t="str">
        <f t="shared" si="7"/>
        <v/>
      </c>
      <c r="BF52" s="92" t="str">
        <f t="shared" si="7"/>
        <v/>
      </c>
      <c r="BG52" s="92" t="str">
        <f t="shared" si="7"/>
        <v/>
      </c>
      <c r="BH52" s="92" t="str">
        <f t="shared" si="7"/>
        <v/>
      </c>
      <c r="BI52" s="92" t="str">
        <f t="shared" si="7"/>
        <v/>
      </c>
      <c r="BJ52" s="92" t="str">
        <f t="shared" si="7"/>
        <v/>
      </c>
      <c r="BK52" s="92" t="str">
        <f t="shared" si="7"/>
        <v/>
      </c>
    </row>
    <row r="53" spans="2:65" hidden="1" outlineLevel="1" x14ac:dyDescent="0.2">
      <c r="B53" s="89" t="s">
        <v>89</v>
      </c>
      <c r="C53" s="92">
        <f>IF(ISNUMBER(C48),C48/$C$62,"")</f>
        <v>0</v>
      </c>
      <c r="D53" s="92">
        <f t="shared" si="7"/>
        <v>0</v>
      </c>
      <c r="E53" s="92">
        <f t="shared" si="7"/>
        <v>0</v>
      </c>
      <c r="F53" s="92">
        <f t="shared" si="7"/>
        <v>0</v>
      </c>
      <c r="G53" s="92">
        <f t="shared" si="7"/>
        <v>0</v>
      </c>
      <c r="H53" s="92">
        <f t="shared" si="7"/>
        <v>0</v>
      </c>
      <c r="I53" s="92">
        <f t="shared" si="7"/>
        <v>3.6363636363636362E-2</v>
      </c>
      <c r="J53" s="92">
        <f t="shared" si="7"/>
        <v>6.9856459330143547E-2</v>
      </c>
      <c r="K53" s="92">
        <f t="shared" si="7"/>
        <v>6.9856459330143547E-2</v>
      </c>
      <c r="L53" s="92">
        <f t="shared" si="7"/>
        <v>6.9856459330143547E-2</v>
      </c>
      <c r="M53" s="92">
        <f t="shared" si="7"/>
        <v>7.0813397129186606E-2</v>
      </c>
      <c r="N53" s="92">
        <f t="shared" si="7"/>
        <v>8.8038277511961721E-2</v>
      </c>
      <c r="O53" s="92">
        <f t="shared" si="7"/>
        <v>9.7607655502392338E-2</v>
      </c>
      <c r="P53" s="92">
        <f t="shared" si="7"/>
        <v>0.12344497607655502</v>
      </c>
      <c r="Q53" s="92">
        <f t="shared" si="7"/>
        <v>0.14354066985645933</v>
      </c>
      <c r="R53" s="92">
        <f t="shared" si="7"/>
        <v>0.15789473684210525</v>
      </c>
      <c r="S53" s="92">
        <f t="shared" si="7"/>
        <v>0.15789473684210525</v>
      </c>
      <c r="T53" s="92" t="str">
        <f t="shared" si="7"/>
        <v/>
      </c>
      <c r="U53" s="92" t="str">
        <f t="shared" si="7"/>
        <v/>
      </c>
      <c r="V53" s="92" t="str">
        <f t="shared" si="7"/>
        <v/>
      </c>
      <c r="W53" s="92" t="str">
        <f t="shared" si="7"/>
        <v/>
      </c>
      <c r="X53" s="92" t="str">
        <f t="shared" si="7"/>
        <v/>
      </c>
      <c r="Y53" s="92" t="str">
        <f t="shared" si="7"/>
        <v/>
      </c>
      <c r="Z53" s="92" t="str">
        <f t="shared" si="7"/>
        <v/>
      </c>
      <c r="AA53" s="92" t="str">
        <f t="shared" si="7"/>
        <v/>
      </c>
      <c r="AB53" s="92" t="str">
        <f t="shared" si="7"/>
        <v/>
      </c>
      <c r="AC53" s="92" t="str">
        <f t="shared" si="7"/>
        <v/>
      </c>
      <c r="AD53" s="92" t="str">
        <f t="shared" si="7"/>
        <v/>
      </c>
      <c r="AE53" s="92" t="str">
        <f t="shared" si="7"/>
        <v/>
      </c>
      <c r="AF53" s="92" t="str">
        <f t="shared" si="7"/>
        <v/>
      </c>
      <c r="AG53" s="92" t="str">
        <f t="shared" si="7"/>
        <v/>
      </c>
      <c r="AH53" s="92" t="str">
        <f t="shared" si="7"/>
        <v/>
      </c>
      <c r="AI53" s="92" t="str">
        <f t="shared" si="7"/>
        <v/>
      </c>
      <c r="AJ53" s="92" t="str">
        <f t="shared" si="7"/>
        <v/>
      </c>
      <c r="AK53" s="92" t="str">
        <f t="shared" si="7"/>
        <v/>
      </c>
      <c r="AL53" s="92" t="str">
        <f t="shared" si="7"/>
        <v/>
      </c>
      <c r="AM53" s="92" t="str">
        <f t="shared" si="7"/>
        <v/>
      </c>
      <c r="AN53" s="92" t="str">
        <f t="shared" si="7"/>
        <v/>
      </c>
      <c r="AO53" s="92" t="str">
        <f t="shared" si="7"/>
        <v/>
      </c>
      <c r="AP53" s="92" t="str">
        <f t="shared" si="7"/>
        <v/>
      </c>
      <c r="AQ53" s="92" t="str">
        <f t="shared" si="7"/>
        <v/>
      </c>
      <c r="AR53" s="92" t="str">
        <f t="shared" si="7"/>
        <v/>
      </c>
      <c r="AS53" s="92" t="str">
        <f t="shared" si="7"/>
        <v/>
      </c>
      <c r="AT53" s="92" t="str">
        <f t="shared" si="7"/>
        <v/>
      </c>
      <c r="AU53" s="92" t="str">
        <f t="shared" si="7"/>
        <v/>
      </c>
      <c r="AV53" s="92" t="str">
        <f t="shared" si="7"/>
        <v/>
      </c>
      <c r="AW53" s="92" t="str">
        <f t="shared" si="7"/>
        <v/>
      </c>
      <c r="AX53" s="92" t="str">
        <f t="shared" si="7"/>
        <v/>
      </c>
      <c r="AY53" s="92" t="str">
        <f t="shared" si="7"/>
        <v/>
      </c>
      <c r="AZ53" s="92" t="str">
        <f t="shared" si="7"/>
        <v/>
      </c>
      <c r="BA53" s="92" t="str">
        <f t="shared" si="7"/>
        <v/>
      </c>
      <c r="BB53" s="92" t="str">
        <f t="shared" si="7"/>
        <v/>
      </c>
      <c r="BC53" s="92" t="str">
        <f t="shared" si="7"/>
        <v/>
      </c>
      <c r="BD53" s="92" t="str">
        <f t="shared" si="7"/>
        <v/>
      </c>
      <c r="BE53" s="92" t="str">
        <f t="shared" si="7"/>
        <v/>
      </c>
      <c r="BF53" s="92" t="str">
        <f t="shared" si="7"/>
        <v/>
      </c>
      <c r="BG53" s="92" t="str">
        <f t="shared" si="7"/>
        <v/>
      </c>
      <c r="BH53" s="92" t="str">
        <f t="shared" si="7"/>
        <v/>
      </c>
      <c r="BI53" s="92" t="str">
        <f t="shared" si="7"/>
        <v/>
      </c>
      <c r="BJ53" s="92" t="str">
        <f t="shared" si="7"/>
        <v/>
      </c>
      <c r="BK53" s="92" t="str">
        <f t="shared" si="7"/>
        <v/>
      </c>
    </row>
    <row r="54" spans="2:65" hidden="1" outlineLevel="1" x14ac:dyDescent="0.2">
      <c r="B54" s="86" t="s">
        <v>90</v>
      </c>
      <c r="C54" s="92" t="str">
        <f>IF(ISNUMBER(C49),C49/$C$62,"")</f>
        <v/>
      </c>
      <c r="D54" s="92" t="str">
        <f t="shared" si="7"/>
        <v/>
      </c>
      <c r="E54" s="92" t="str">
        <f t="shared" si="7"/>
        <v/>
      </c>
      <c r="F54" s="92" t="str">
        <f t="shared" si="7"/>
        <v/>
      </c>
      <c r="G54" s="92" t="str">
        <f t="shared" si="7"/>
        <v/>
      </c>
      <c r="H54" s="92" t="str">
        <f t="shared" si="7"/>
        <v/>
      </c>
      <c r="I54" s="92" t="str">
        <f t="shared" si="7"/>
        <v/>
      </c>
      <c r="J54" s="92" t="str">
        <f t="shared" si="7"/>
        <v/>
      </c>
      <c r="K54" s="92" t="str">
        <f t="shared" si="7"/>
        <v/>
      </c>
      <c r="L54" s="92" t="str">
        <f t="shared" si="7"/>
        <v/>
      </c>
      <c r="M54" s="92" t="str">
        <f t="shared" si="7"/>
        <v/>
      </c>
      <c r="N54" s="92" t="str">
        <f t="shared" si="7"/>
        <v/>
      </c>
      <c r="O54" s="92" t="str">
        <f t="shared" si="7"/>
        <v/>
      </c>
      <c r="P54" s="92" t="str">
        <f t="shared" si="7"/>
        <v/>
      </c>
      <c r="Q54" s="92" t="str">
        <f t="shared" si="7"/>
        <v/>
      </c>
      <c r="R54" s="92" t="str">
        <f t="shared" si="7"/>
        <v/>
      </c>
      <c r="S54" s="92">
        <f t="shared" si="7"/>
        <v>0.15789473684210525</v>
      </c>
      <c r="T54" s="92">
        <f t="shared" si="7"/>
        <v>0.2200287081339713</v>
      </c>
      <c r="U54" s="92">
        <f t="shared" si="7"/>
        <v>0.28216267942583734</v>
      </c>
      <c r="V54" s="92">
        <f t="shared" si="7"/>
        <v>0.33186602870813398</v>
      </c>
      <c r="W54" s="92">
        <f t="shared" si="7"/>
        <v>0.39400000000000002</v>
      </c>
      <c r="X54" s="92">
        <f t="shared" si="7"/>
        <v>0.45613397129186606</v>
      </c>
      <c r="Y54" s="92">
        <f t="shared" si="7"/>
        <v>0.5182679425837321</v>
      </c>
      <c r="Z54" s="92">
        <f t="shared" si="7"/>
        <v>0.58040191387559803</v>
      </c>
      <c r="AA54" s="92">
        <f t="shared" si="7"/>
        <v>0.61120574162679431</v>
      </c>
      <c r="AB54" s="92">
        <f t="shared" si="7"/>
        <v>0.6418277511961723</v>
      </c>
      <c r="AC54" s="92">
        <f t="shared" si="7"/>
        <v>0.6724497607655503</v>
      </c>
      <c r="AD54" s="92">
        <f t="shared" si="7"/>
        <v>0.70307177033492829</v>
      </c>
      <c r="AE54" s="92">
        <f t="shared" si="7"/>
        <v>0.73369377990430629</v>
      </c>
      <c r="AF54" s="92">
        <f t="shared" si="7"/>
        <v>0.76431578947368428</v>
      </c>
      <c r="AG54" s="92">
        <f t="shared" si="7"/>
        <v>0.80504306220095689</v>
      </c>
      <c r="AH54" s="92">
        <f t="shared" si="7"/>
        <v>0.85250717703349288</v>
      </c>
      <c r="AI54" s="92">
        <f t="shared" si="7"/>
        <v>0.89997129186602876</v>
      </c>
      <c r="AJ54" s="92">
        <f t="shared" si="7"/>
        <v>0.94743540669856463</v>
      </c>
      <c r="AK54" s="92">
        <f t="shared" si="7"/>
        <v>0.94743540669856463</v>
      </c>
      <c r="AL54" s="92">
        <f t="shared" si="7"/>
        <v>0.94743540669856463</v>
      </c>
      <c r="AM54" s="92">
        <f t="shared" si="7"/>
        <v>0.99489952153110051</v>
      </c>
      <c r="AN54" s="92">
        <f t="shared" si="7"/>
        <v>1.0138851674641147</v>
      </c>
      <c r="AO54" s="92">
        <f t="shared" si="7"/>
        <v>1.0138851674641147</v>
      </c>
      <c r="AP54" s="92">
        <f t="shared" si="7"/>
        <v>1.0138851674641147</v>
      </c>
      <c r="AQ54" s="92">
        <f t="shared" si="7"/>
        <v>1.0138851674641147</v>
      </c>
      <c r="AR54" s="92">
        <f t="shared" si="7"/>
        <v>1.0138851674641147</v>
      </c>
      <c r="AS54" s="92">
        <f t="shared" si="7"/>
        <v>1.0138851674641147</v>
      </c>
      <c r="AT54" s="92">
        <f t="shared" si="7"/>
        <v>1.0138851674641147</v>
      </c>
      <c r="AU54" s="92">
        <f t="shared" si="7"/>
        <v>1.0138851674641147</v>
      </c>
      <c r="AV54" s="92">
        <f t="shared" si="7"/>
        <v>1.0138851674641147</v>
      </c>
      <c r="AW54" s="92">
        <f t="shared" si="7"/>
        <v>1.0138851674641147</v>
      </c>
      <c r="AX54" s="92">
        <f t="shared" si="7"/>
        <v>1.0138851674641147</v>
      </c>
      <c r="AY54" s="92">
        <f t="shared" si="7"/>
        <v>1.0138851674641147</v>
      </c>
      <c r="AZ54" s="92">
        <f t="shared" si="7"/>
        <v>1.0138851674641147</v>
      </c>
      <c r="BA54" s="92">
        <f t="shared" si="7"/>
        <v>1.0138851674641147</v>
      </c>
      <c r="BB54" s="92">
        <f t="shared" si="7"/>
        <v>1.0138851674641147</v>
      </c>
      <c r="BC54" s="92">
        <f t="shared" si="7"/>
        <v>1.0138851674641147</v>
      </c>
      <c r="BD54" s="92">
        <f t="shared" si="7"/>
        <v>1.0138851674641147</v>
      </c>
      <c r="BE54" s="92">
        <f t="shared" si="7"/>
        <v>1.0138851674641147</v>
      </c>
      <c r="BF54" s="92">
        <f t="shared" si="7"/>
        <v>1.0138851674641147</v>
      </c>
      <c r="BG54" s="92">
        <f t="shared" si="7"/>
        <v>1.0138851674641147</v>
      </c>
      <c r="BH54" s="92">
        <f t="shared" si="7"/>
        <v>1.0138851674641147</v>
      </c>
      <c r="BI54" s="92">
        <f t="shared" si="7"/>
        <v>1.0138851674641147</v>
      </c>
      <c r="BJ54" s="92">
        <f t="shared" si="7"/>
        <v>1.0138851674641147</v>
      </c>
      <c r="BK54" s="92">
        <f t="shared" si="7"/>
        <v>1.0138851674641147</v>
      </c>
    </row>
    <row r="55" spans="2:65" hidden="1" outlineLevel="1" x14ac:dyDescent="0.2">
      <c r="B55" s="113" t="s">
        <v>103</v>
      </c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09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</row>
    <row r="56" spans="2:65" hidden="1" outlineLevel="1" x14ac:dyDescent="0.2">
      <c r="B56" s="110" t="s">
        <v>92</v>
      </c>
      <c r="C56" s="111">
        <v>40</v>
      </c>
      <c r="D56" s="111">
        <v>40</v>
      </c>
      <c r="E56" s="111">
        <v>40</v>
      </c>
      <c r="F56" s="111">
        <v>32</v>
      </c>
      <c r="G56" s="111">
        <v>40</v>
      </c>
      <c r="H56" s="111">
        <v>40</v>
      </c>
      <c r="I56" s="111">
        <v>40</v>
      </c>
      <c r="J56" s="111">
        <v>40</v>
      </c>
      <c r="K56" s="111">
        <v>40</v>
      </c>
      <c r="L56" s="111">
        <v>32</v>
      </c>
      <c r="M56" s="111">
        <v>40</v>
      </c>
      <c r="N56" s="111">
        <v>40</v>
      </c>
      <c r="O56" s="111">
        <v>40</v>
      </c>
      <c r="P56" s="111">
        <v>40</v>
      </c>
      <c r="Q56" s="111">
        <v>32</v>
      </c>
      <c r="R56" s="111">
        <v>40</v>
      </c>
      <c r="S56" s="111">
        <v>40</v>
      </c>
      <c r="T56" s="111">
        <v>40</v>
      </c>
      <c r="U56" s="111">
        <v>40</v>
      </c>
      <c r="V56" s="111">
        <v>32</v>
      </c>
      <c r="W56" s="111">
        <v>40</v>
      </c>
      <c r="X56" s="111">
        <v>40</v>
      </c>
      <c r="Y56" s="111">
        <v>40</v>
      </c>
      <c r="Z56" s="111">
        <v>40</v>
      </c>
      <c r="AA56" s="111">
        <v>32</v>
      </c>
      <c r="AB56" s="111">
        <v>40</v>
      </c>
      <c r="AC56" s="111">
        <v>40</v>
      </c>
      <c r="AD56" s="111">
        <v>40</v>
      </c>
      <c r="AE56" s="111">
        <v>40</v>
      </c>
      <c r="AF56" s="111">
        <v>40</v>
      </c>
      <c r="AG56" s="111">
        <v>40</v>
      </c>
      <c r="AH56" s="111">
        <v>40</v>
      </c>
      <c r="AI56" s="111">
        <v>40</v>
      </c>
      <c r="AJ56" s="111">
        <v>40</v>
      </c>
      <c r="AK56" s="111">
        <v>0</v>
      </c>
      <c r="AL56" s="111">
        <v>0</v>
      </c>
      <c r="AM56" s="111">
        <v>40</v>
      </c>
      <c r="AN56" s="111">
        <v>40</v>
      </c>
      <c r="AO56" s="111">
        <v>40</v>
      </c>
      <c r="AP56" s="111">
        <v>40</v>
      </c>
      <c r="AQ56" s="111">
        <v>40</v>
      </c>
      <c r="AR56" s="111">
        <v>40</v>
      </c>
      <c r="AS56" s="111">
        <v>32</v>
      </c>
      <c r="AT56" s="111">
        <v>40</v>
      </c>
      <c r="AU56" s="111">
        <v>40</v>
      </c>
      <c r="AV56" s="111">
        <v>40</v>
      </c>
      <c r="AW56" s="111">
        <v>40</v>
      </c>
      <c r="AX56" s="111">
        <v>32</v>
      </c>
      <c r="AY56" s="111">
        <v>40</v>
      </c>
      <c r="AZ56" s="111">
        <v>40</v>
      </c>
      <c r="BA56" s="111">
        <v>40</v>
      </c>
      <c r="BB56" s="111">
        <v>40</v>
      </c>
      <c r="BC56" s="111">
        <v>40</v>
      </c>
      <c r="BD56" s="111">
        <v>40</v>
      </c>
      <c r="BE56" s="111">
        <v>40</v>
      </c>
      <c r="BF56" s="111">
        <v>40</v>
      </c>
      <c r="BG56" s="111">
        <v>32</v>
      </c>
      <c r="BH56" s="111">
        <v>40</v>
      </c>
      <c r="BI56" s="111">
        <v>40</v>
      </c>
      <c r="BJ56" s="209">
        <v>40</v>
      </c>
      <c r="BK56" s="111">
        <v>40</v>
      </c>
    </row>
    <row r="57" spans="2:65" hidden="1" outlineLevel="1" x14ac:dyDescent="0.2">
      <c r="B57" s="83" t="s">
        <v>108</v>
      </c>
      <c r="C57" s="97">
        <f>Baseline!H23</f>
        <v>0</v>
      </c>
      <c r="D57" s="97">
        <f>Baseline!I23</f>
        <v>0</v>
      </c>
      <c r="E57" s="97">
        <f>Baseline!J23</f>
        <v>0</v>
      </c>
      <c r="F57" s="97">
        <f>Baseline!K23</f>
        <v>0</v>
      </c>
      <c r="G57" s="97">
        <f>Baseline!L23</f>
        <v>0</v>
      </c>
      <c r="H57" s="97">
        <f>Baseline!M23</f>
        <v>0</v>
      </c>
      <c r="I57" s="97">
        <f>Baseline!N23</f>
        <v>0</v>
      </c>
      <c r="J57" s="97">
        <f>Baseline!O23</f>
        <v>0</v>
      </c>
      <c r="K57" s="97">
        <f>Baseline!P23</f>
        <v>0</v>
      </c>
      <c r="L57" s="97">
        <f>Baseline!Q23</f>
        <v>0</v>
      </c>
      <c r="M57" s="97">
        <f>Baseline!R23</f>
        <v>0</v>
      </c>
      <c r="N57" s="97">
        <f>Baseline!S23</f>
        <v>0</v>
      </c>
      <c r="O57" s="97">
        <f>Baseline!T23</f>
        <v>50</v>
      </c>
      <c r="P57" s="97">
        <f>Baseline!U23</f>
        <v>100</v>
      </c>
      <c r="Q57" s="97">
        <f>Baseline!V23</f>
        <v>150.5</v>
      </c>
      <c r="R57" s="97">
        <f>Baseline!W23</f>
        <v>213.63</v>
      </c>
      <c r="S57" s="97">
        <f>Baseline!X23</f>
        <v>276.75</v>
      </c>
      <c r="T57" s="97">
        <f>Baseline!Y23</f>
        <v>339.88</v>
      </c>
      <c r="U57" s="97">
        <f>Baseline!Z23</f>
        <v>403</v>
      </c>
      <c r="V57" s="97">
        <f>Baseline!AA23</f>
        <v>453.5</v>
      </c>
      <c r="W57" s="97">
        <f>Baseline!AB23</f>
        <v>516.63</v>
      </c>
      <c r="X57" s="97">
        <f>Baseline!AC23</f>
        <v>579.75</v>
      </c>
      <c r="Y57" s="97">
        <f>Baseline!AD23</f>
        <v>624.20000000000005</v>
      </c>
      <c r="Z57" s="97">
        <f>Baseline!AE23</f>
        <v>656.2</v>
      </c>
      <c r="AA57" s="97">
        <f>Baseline!AF23</f>
        <v>681.8</v>
      </c>
      <c r="AB57" s="97">
        <f>Baseline!AG23</f>
        <v>713.8</v>
      </c>
      <c r="AC57" s="97">
        <f>Baseline!AH23</f>
        <v>745.8</v>
      </c>
      <c r="AD57" s="97">
        <f>Baseline!AI23</f>
        <v>777.8</v>
      </c>
      <c r="AE57" s="97">
        <f>Baseline!AJ23</f>
        <v>816.84</v>
      </c>
      <c r="AF57" s="97">
        <f>Baseline!AK23</f>
        <v>866.44</v>
      </c>
      <c r="AG57" s="97">
        <f>Baseline!AL23</f>
        <v>916.04</v>
      </c>
      <c r="AH57" s="97">
        <f>Baseline!AM23</f>
        <v>965.64</v>
      </c>
      <c r="AI57" s="97">
        <f>Baseline!AN23</f>
        <v>1015.24</v>
      </c>
      <c r="AJ57" s="97">
        <f>Baseline!AO23</f>
        <v>1045</v>
      </c>
      <c r="AK57" s="97">
        <f>Baseline!AP23</f>
        <v>1045</v>
      </c>
      <c r="AL57" s="97">
        <f>Baseline!AQ23</f>
        <v>1045</v>
      </c>
      <c r="AM57" s="97">
        <f>Baseline!AR23</f>
        <v>1045</v>
      </c>
      <c r="AN57" s="97">
        <f>Baseline!AS23</f>
        <v>1045</v>
      </c>
      <c r="AO57" s="97">
        <f>Baseline!AT23</f>
        <v>1045</v>
      </c>
      <c r="AP57" s="97">
        <f>Baseline!AU23</f>
        <v>1045</v>
      </c>
      <c r="AQ57" s="97">
        <f>Baseline!AV23</f>
        <v>1045</v>
      </c>
      <c r="AR57" s="97">
        <f>Baseline!AW23</f>
        <v>1045</v>
      </c>
      <c r="AS57" s="97">
        <f>Baseline!AX23</f>
        <v>1045</v>
      </c>
      <c r="AT57" s="97">
        <f>Baseline!AY23</f>
        <v>1045</v>
      </c>
      <c r="AU57" s="97">
        <f>Baseline!AZ23</f>
        <v>1045</v>
      </c>
      <c r="AV57" s="97">
        <f>Baseline!BA23</f>
        <v>1045</v>
      </c>
      <c r="AW57" s="97">
        <f>Baseline!BB23</f>
        <v>1045</v>
      </c>
      <c r="AX57" s="97">
        <f>Baseline!BC23</f>
        <v>1045</v>
      </c>
      <c r="AY57" s="97">
        <f>Baseline!BD23</f>
        <v>1045</v>
      </c>
      <c r="AZ57" s="97">
        <f>Baseline!BE23</f>
        <v>1045</v>
      </c>
      <c r="BA57" s="97">
        <f>Baseline!BF23</f>
        <v>1045</v>
      </c>
      <c r="BB57" s="97">
        <f>Baseline!BG23</f>
        <v>1045</v>
      </c>
      <c r="BC57" s="97">
        <f>Baseline!BH23</f>
        <v>1045</v>
      </c>
      <c r="BD57" s="97">
        <f>Baseline!BI23</f>
        <v>1045</v>
      </c>
      <c r="BE57" s="97">
        <f>Baseline!BJ23</f>
        <v>1045</v>
      </c>
      <c r="BF57" s="97">
        <f>Baseline!BK23</f>
        <v>1045</v>
      </c>
      <c r="BG57" s="97">
        <f>Baseline!BL23</f>
        <v>1045</v>
      </c>
      <c r="BH57" s="97">
        <f>Baseline!BM23</f>
        <v>1045</v>
      </c>
      <c r="BI57" s="97">
        <f>Baseline!BN23</f>
        <v>1045</v>
      </c>
      <c r="BJ57" s="97">
        <f>Baseline!BO23</f>
        <v>1045</v>
      </c>
      <c r="BK57" s="97">
        <f>Baseline!BP23</f>
        <v>1045</v>
      </c>
    </row>
    <row r="58" spans="2:65" hidden="1" outlineLevel="1" x14ac:dyDescent="0.2">
      <c r="B58" s="83" t="s">
        <v>154</v>
      </c>
      <c r="C58" s="97">
        <f>MOC!H23</f>
        <v>0</v>
      </c>
      <c r="D58" s="97">
        <f>MOC!I23</f>
        <v>0</v>
      </c>
      <c r="E58" s="97">
        <f>MOC!J23</f>
        <v>0</v>
      </c>
      <c r="F58" s="97">
        <f>MOC!K23</f>
        <v>0</v>
      </c>
      <c r="G58" s="97">
        <f>MOC!L23</f>
        <v>0</v>
      </c>
      <c r="H58" s="97">
        <f>MOC!M23</f>
        <v>0</v>
      </c>
      <c r="I58" s="97">
        <f>MOC!N23</f>
        <v>0</v>
      </c>
      <c r="J58" s="97">
        <f>MOC!O23</f>
        <v>0</v>
      </c>
      <c r="K58" s="97">
        <f>MOC!P23</f>
        <v>0</v>
      </c>
      <c r="L58" s="97">
        <f>MOC!Q23</f>
        <v>0</v>
      </c>
      <c r="M58" s="97">
        <f>MOC!R23</f>
        <v>0</v>
      </c>
      <c r="N58" s="97">
        <f>MOC!S23</f>
        <v>0</v>
      </c>
      <c r="O58" s="97">
        <f>MOC!T23</f>
        <v>0</v>
      </c>
      <c r="P58" s="97">
        <f>MOC!U23</f>
        <v>0</v>
      </c>
      <c r="Q58" s="97">
        <f>MOC!V23</f>
        <v>0</v>
      </c>
      <c r="R58" s="97">
        <f>MOC!W23</f>
        <v>0</v>
      </c>
      <c r="S58" s="97">
        <f>MOC!X23</f>
        <v>0</v>
      </c>
      <c r="T58" s="97">
        <f>MOC!Y23</f>
        <v>0</v>
      </c>
      <c r="U58" s="97">
        <f>MOC!Z23</f>
        <v>0</v>
      </c>
      <c r="V58" s="97">
        <f>MOC!AA23</f>
        <v>0</v>
      </c>
      <c r="W58" s="97">
        <f>MOC!AB23</f>
        <v>0</v>
      </c>
      <c r="X58" s="97">
        <f>MOC!AC23</f>
        <v>0</v>
      </c>
      <c r="Y58" s="97">
        <f>MOC!AD23</f>
        <v>0</v>
      </c>
      <c r="Z58" s="97">
        <f>MOC!AE23</f>
        <v>0</v>
      </c>
      <c r="AA58" s="97">
        <f>MOC!AF23</f>
        <v>0</v>
      </c>
      <c r="AB58" s="97">
        <f>MOC!AG23</f>
        <v>0</v>
      </c>
      <c r="AC58" s="97">
        <f>MOC!AH23</f>
        <v>0</v>
      </c>
      <c r="AD58" s="97">
        <f>MOC!AI23</f>
        <v>0</v>
      </c>
      <c r="AE58" s="97">
        <f>MOC!AJ23</f>
        <v>0</v>
      </c>
      <c r="AF58" s="97">
        <f>MOC!AK23</f>
        <v>0</v>
      </c>
      <c r="AG58" s="97">
        <f>MOC!AL23</f>
        <v>0</v>
      </c>
      <c r="AH58" s="97">
        <f>MOC!AM23</f>
        <v>0</v>
      </c>
      <c r="AI58" s="97">
        <f>MOC!AN23</f>
        <v>0</v>
      </c>
      <c r="AJ58" s="97">
        <f>MOC!AO23</f>
        <v>0</v>
      </c>
      <c r="AK58" s="97">
        <f>MOC!AP23</f>
        <v>0</v>
      </c>
      <c r="AL58" s="97">
        <f>MOC!AQ23</f>
        <v>0</v>
      </c>
      <c r="AM58" s="97">
        <f>MOC!AR23</f>
        <v>0</v>
      </c>
      <c r="AN58" s="97">
        <f>MOC!AS23</f>
        <v>0</v>
      </c>
      <c r="AO58" s="97">
        <f>MOC!AT23</f>
        <v>0</v>
      </c>
      <c r="AP58" s="97">
        <f>MOC!AU23</f>
        <v>0</v>
      </c>
      <c r="AQ58" s="97">
        <f>MOC!AV23</f>
        <v>0</v>
      </c>
      <c r="AR58" s="97">
        <f>MOC!AW23</f>
        <v>0</v>
      </c>
      <c r="AS58" s="97">
        <f>MOC!AX23</f>
        <v>0</v>
      </c>
      <c r="AT58" s="97">
        <f>MOC!AY23</f>
        <v>0</v>
      </c>
      <c r="AU58" s="97">
        <f>MOC!AZ23</f>
        <v>0</v>
      </c>
      <c r="AV58" s="97">
        <f>MOC!BA23</f>
        <v>0</v>
      </c>
      <c r="AW58" s="97">
        <f>MOC!BB23</f>
        <v>0</v>
      </c>
      <c r="AX58" s="97">
        <f>MOC!BC23</f>
        <v>0</v>
      </c>
      <c r="AY58" s="97">
        <f>MOC!BD23</f>
        <v>0</v>
      </c>
      <c r="AZ58" s="97">
        <f>MOC!BE23</f>
        <v>0</v>
      </c>
      <c r="BA58" s="97">
        <f>MOC!BF23</f>
        <v>0</v>
      </c>
      <c r="BB58" s="97">
        <f>MOC!BG23</f>
        <v>0</v>
      </c>
      <c r="BC58" s="97">
        <f>MOC!BH23</f>
        <v>0</v>
      </c>
      <c r="BD58" s="97">
        <f>MOC!BI23</f>
        <v>0</v>
      </c>
      <c r="BE58" s="97">
        <f>MOC!BJ23</f>
        <v>0</v>
      </c>
      <c r="BF58" s="97">
        <f>MOC!BK23</f>
        <v>0</v>
      </c>
      <c r="BG58" s="97">
        <f>MOC!BL23</f>
        <v>0</v>
      </c>
      <c r="BH58" s="97">
        <f>MOC!BM23</f>
        <v>0</v>
      </c>
      <c r="BI58" s="97">
        <f>MOC!BN23</f>
        <v>0</v>
      </c>
      <c r="BJ58" s="97">
        <f>MOC!BO23</f>
        <v>0</v>
      </c>
      <c r="BK58" s="97">
        <f>MOC!BP23</f>
        <v>0</v>
      </c>
    </row>
    <row r="59" spans="2:65" hidden="1" outlineLevel="1" x14ac:dyDescent="0.2">
      <c r="B59" s="85" t="s">
        <v>81</v>
      </c>
      <c r="C59" s="97">
        <f>Timesheet!D23</f>
        <v>0</v>
      </c>
      <c r="D59" s="97">
        <f>Timesheet!E23</f>
        <v>0</v>
      </c>
      <c r="E59" s="97">
        <f>Timesheet!F23</f>
        <v>0</v>
      </c>
      <c r="F59" s="97">
        <f>Timesheet!G23</f>
        <v>0</v>
      </c>
      <c r="G59" s="97">
        <f>Timesheet!H23</f>
        <v>0</v>
      </c>
      <c r="H59" s="97">
        <f>Timesheet!I23</f>
        <v>0</v>
      </c>
      <c r="I59" s="97">
        <f>Timesheet!J23</f>
        <v>38</v>
      </c>
      <c r="J59" s="97">
        <f>Timesheet!K23</f>
        <v>35</v>
      </c>
      <c r="K59" s="97">
        <f>Timesheet!L23</f>
        <v>0</v>
      </c>
      <c r="L59" s="97">
        <f>Timesheet!M23</f>
        <v>0</v>
      </c>
      <c r="M59" s="97">
        <f>Timesheet!N23</f>
        <v>1</v>
      </c>
      <c r="N59" s="97">
        <f>Timesheet!O23</f>
        <v>18</v>
      </c>
      <c r="O59" s="97">
        <f>Timesheet!P23</f>
        <v>10</v>
      </c>
      <c r="P59" s="97">
        <f>Timesheet!Q23</f>
        <v>27</v>
      </c>
      <c r="Q59" s="97">
        <f>Timesheet!R23</f>
        <v>21</v>
      </c>
      <c r="R59" s="97">
        <f>Timesheet!S23</f>
        <v>15</v>
      </c>
      <c r="S59" s="97">
        <f>Timesheet!T23</f>
        <v>0</v>
      </c>
      <c r="T59" s="97">
        <f>Timesheet!U23</f>
        <v>0</v>
      </c>
      <c r="U59" s="97">
        <f>Timesheet!V23</f>
        <v>0</v>
      </c>
      <c r="V59" s="97">
        <f>Timesheet!W23</f>
        <v>0</v>
      </c>
      <c r="W59" s="97">
        <f>Timesheet!X23</f>
        <v>0</v>
      </c>
      <c r="X59" s="97">
        <f>Timesheet!Y23</f>
        <v>0</v>
      </c>
      <c r="Y59" s="97">
        <f>Timesheet!Z23</f>
        <v>0</v>
      </c>
      <c r="Z59" s="97">
        <f>Timesheet!AA23</f>
        <v>0</v>
      </c>
      <c r="AA59" s="97">
        <f>Timesheet!AB23</f>
        <v>0</v>
      </c>
      <c r="AB59" s="97">
        <f>Timesheet!AC23</f>
        <v>0</v>
      </c>
      <c r="AC59" s="97">
        <f>Timesheet!AD23</f>
        <v>0</v>
      </c>
      <c r="AD59" s="97">
        <f>Timesheet!AE23</f>
        <v>0</v>
      </c>
      <c r="AE59" s="97">
        <f>Timesheet!AF23</f>
        <v>0</v>
      </c>
      <c r="AF59" s="97">
        <f>Timesheet!AG23</f>
        <v>0</v>
      </c>
      <c r="AG59" s="97">
        <f>Timesheet!AH23</f>
        <v>0</v>
      </c>
      <c r="AH59" s="97">
        <f>Timesheet!AI23</f>
        <v>0</v>
      </c>
      <c r="AI59" s="97">
        <f>Timesheet!AJ23</f>
        <v>0</v>
      </c>
      <c r="AJ59" s="97">
        <f>Timesheet!AK23</f>
        <v>0</v>
      </c>
      <c r="AK59" s="97">
        <f>Timesheet!AL23</f>
        <v>0</v>
      </c>
      <c r="AL59" s="97">
        <f>Timesheet!AM23</f>
        <v>0</v>
      </c>
      <c r="AM59" s="97">
        <f>Timesheet!AN23</f>
        <v>0</v>
      </c>
      <c r="AN59" s="97">
        <f>Timesheet!AO23</f>
        <v>0</v>
      </c>
      <c r="AO59" s="97">
        <f>Timesheet!AP23</f>
        <v>0</v>
      </c>
      <c r="AP59" s="97">
        <f>Timesheet!AQ23</f>
        <v>0</v>
      </c>
      <c r="AQ59" s="97">
        <f>Timesheet!AR23</f>
        <v>0</v>
      </c>
      <c r="AR59" s="97">
        <f>Timesheet!AS23</f>
        <v>0</v>
      </c>
      <c r="AS59" s="97">
        <f>Timesheet!AT23</f>
        <v>0</v>
      </c>
      <c r="AT59" s="97">
        <f>Timesheet!AU23</f>
        <v>0</v>
      </c>
      <c r="AU59" s="97">
        <f>Timesheet!AV23</f>
        <v>0</v>
      </c>
      <c r="AV59" s="97">
        <f>Timesheet!AW23</f>
        <v>0</v>
      </c>
      <c r="AW59" s="97">
        <f>Timesheet!AX23</f>
        <v>0</v>
      </c>
      <c r="AX59" s="97">
        <f>Timesheet!AY23</f>
        <v>0</v>
      </c>
      <c r="AY59" s="97">
        <f>Timesheet!AZ23</f>
        <v>0</v>
      </c>
      <c r="AZ59" s="97">
        <f>Timesheet!BA23</f>
        <v>0</v>
      </c>
      <c r="BA59" s="97">
        <f>Timesheet!BB23</f>
        <v>0</v>
      </c>
      <c r="BB59" s="97">
        <f>Timesheet!BC23</f>
        <v>0</v>
      </c>
      <c r="BC59" s="97">
        <f>Timesheet!BD23</f>
        <v>0</v>
      </c>
      <c r="BD59" s="97">
        <f>Timesheet!BE23</f>
        <v>0</v>
      </c>
      <c r="BE59" s="97">
        <f>Timesheet!BF23</f>
        <v>0</v>
      </c>
      <c r="BF59" s="97">
        <f>Timesheet!BG23</f>
        <v>0</v>
      </c>
      <c r="BG59" s="97">
        <f>Timesheet!BH23</f>
        <v>0</v>
      </c>
      <c r="BH59" s="97">
        <f>Timesheet!BI23</f>
        <v>0</v>
      </c>
      <c r="BI59" s="97">
        <f>Timesheet!BJ23</f>
        <v>0</v>
      </c>
      <c r="BJ59" s="97">
        <f>Timesheet!BK23</f>
        <v>0</v>
      </c>
      <c r="BK59" s="97">
        <f>Timesheet!BL23</f>
        <v>0</v>
      </c>
    </row>
    <row r="60" spans="2:65" hidden="1" outlineLevel="1" x14ac:dyDescent="0.2">
      <c r="B60" s="84" t="s">
        <v>105</v>
      </c>
      <c r="C60" s="97">
        <f>Progress!H23</f>
        <v>0</v>
      </c>
      <c r="D60" s="97">
        <f>Progress!I23</f>
        <v>0</v>
      </c>
      <c r="E60" s="97">
        <f>Progress!J23</f>
        <v>0</v>
      </c>
      <c r="F60" s="97">
        <f>Progress!K23</f>
        <v>0</v>
      </c>
      <c r="G60" s="97">
        <f>Progress!L23</f>
        <v>0</v>
      </c>
      <c r="H60" s="97">
        <f>Progress!M23</f>
        <v>0</v>
      </c>
      <c r="I60" s="97">
        <f>Progress!N23</f>
        <v>0</v>
      </c>
      <c r="J60" s="97">
        <f>Progress!O23</f>
        <v>0</v>
      </c>
      <c r="K60" s="97">
        <f>Progress!P23</f>
        <v>0</v>
      </c>
      <c r="L60" s="97">
        <f>Progress!Q23</f>
        <v>0</v>
      </c>
      <c r="M60" s="97">
        <f>Progress!R23</f>
        <v>0</v>
      </c>
      <c r="N60" s="97">
        <f>Progress!S23</f>
        <v>0</v>
      </c>
      <c r="O60" s="97">
        <f>Progress!T23</f>
        <v>50</v>
      </c>
      <c r="P60" s="97">
        <f>Progress!U23</f>
        <v>100</v>
      </c>
      <c r="Q60" s="97">
        <f>Progress!V23</f>
        <v>114.43</v>
      </c>
      <c r="R60" s="97">
        <f>Progress!W23</f>
        <v>132.46</v>
      </c>
      <c r="S60" s="97">
        <f>Progress!X23</f>
        <v>150.5</v>
      </c>
      <c r="T60" s="97">
        <f>Progress!Y23</f>
        <v>0</v>
      </c>
      <c r="U60" s="97">
        <f>Progress!Z23</f>
        <v>0</v>
      </c>
      <c r="V60" s="97">
        <f>Progress!AA23</f>
        <v>0</v>
      </c>
      <c r="W60" s="97">
        <f>Progress!AB23</f>
        <v>0</v>
      </c>
      <c r="X60" s="97">
        <f>Progress!AC23</f>
        <v>0</v>
      </c>
      <c r="Y60" s="97">
        <f>Progress!AD23</f>
        <v>0</v>
      </c>
      <c r="Z60" s="97">
        <f>Progress!AE23</f>
        <v>0</v>
      </c>
      <c r="AA60" s="97">
        <f>Progress!AF23</f>
        <v>0</v>
      </c>
      <c r="AB60" s="97">
        <f>Progress!AG23</f>
        <v>0</v>
      </c>
      <c r="AC60" s="97">
        <f>Progress!AH23</f>
        <v>0</v>
      </c>
      <c r="AD60" s="97">
        <f>Progress!AI23</f>
        <v>0</v>
      </c>
      <c r="AE60" s="97">
        <f>Progress!AJ23</f>
        <v>0</v>
      </c>
      <c r="AF60" s="97">
        <f>Progress!AK23</f>
        <v>0</v>
      </c>
      <c r="AG60" s="97">
        <f>Progress!AL23</f>
        <v>0</v>
      </c>
      <c r="AH60" s="97">
        <f>Progress!AM23</f>
        <v>0</v>
      </c>
      <c r="AI60" s="97">
        <f>Progress!AN23</f>
        <v>0</v>
      </c>
      <c r="AJ60" s="97">
        <f>Progress!AO23</f>
        <v>0</v>
      </c>
      <c r="AK60" s="97">
        <f>Progress!AP23</f>
        <v>0</v>
      </c>
      <c r="AL60" s="97">
        <f>Progress!AQ23</f>
        <v>0</v>
      </c>
      <c r="AM60" s="97">
        <f>Progress!AR23</f>
        <v>0</v>
      </c>
      <c r="AN60" s="97">
        <f>Progress!AS23</f>
        <v>0</v>
      </c>
      <c r="AO60" s="97">
        <f>Progress!AT23</f>
        <v>0</v>
      </c>
      <c r="AP60" s="97">
        <f>Progress!AU23</f>
        <v>0</v>
      </c>
      <c r="AQ60" s="97">
        <f>Progress!AV23</f>
        <v>0</v>
      </c>
      <c r="AR60" s="97">
        <f>Progress!AW23</f>
        <v>0</v>
      </c>
      <c r="AS60" s="97">
        <f>Progress!AX23</f>
        <v>0</v>
      </c>
      <c r="AT60" s="97">
        <f>Progress!AY23</f>
        <v>0</v>
      </c>
      <c r="AU60" s="97">
        <f>Progress!AZ23</f>
        <v>0</v>
      </c>
      <c r="AV60" s="97">
        <f>Progress!BA23</f>
        <v>0</v>
      </c>
      <c r="AW60" s="97">
        <f>Progress!BB23</f>
        <v>0</v>
      </c>
      <c r="AX60" s="97">
        <f>Progress!BC23</f>
        <v>0</v>
      </c>
      <c r="AY60" s="97">
        <f>Progress!BD23</f>
        <v>0</v>
      </c>
      <c r="AZ60" s="97">
        <f>Progress!BE23</f>
        <v>0</v>
      </c>
      <c r="BA60" s="97">
        <f>Progress!BF23</f>
        <v>0</v>
      </c>
      <c r="BB60" s="97">
        <f>Progress!BG23</f>
        <v>0</v>
      </c>
      <c r="BC60" s="97">
        <f>Progress!BH23</f>
        <v>0</v>
      </c>
      <c r="BD60" s="97">
        <f>Progress!BI23</f>
        <v>0</v>
      </c>
      <c r="BE60" s="97">
        <f>Progress!BJ23</f>
        <v>0</v>
      </c>
      <c r="BF60" s="97">
        <f>Progress!BK23</f>
        <v>0</v>
      </c>
      <c r="BG60" s="97">
        <f>Progress!BL23</f>
        <v>0</v>
      </c>
      <c r="BH60" s="97">
        <f>Progress!BM23</f>
        <v>0</v>
      </c>
      <c r="BI60" s="97">
        <f>Progress!BN23</f>
        <v>0</v>
      </c>
      <c r="BJ60" s="97">
        <f>Progress!BO23</f>
        <v>0</v>
      </c>
      <c r="BK60" s="97">
        <f>Progress!BP23</f>
        <v>0</v>
      </c>
    </row>
    <row r="61" spans="2:65" hidden="1" outlineLevel="1" x14ac:dyDescent="0.2">
      <c r="B61" s="86" t="s">
        <v>85</v>
      </c>
      <c r="C61" s="97">
        <f>Forecast!H23</f>
        <v>0</v>
      </c>
      <c r="D61" s="97">
        <f>Forecast!I23</f>
        <v>0</v>
      </c>
      <c r="E61" s="97">
        <f>Forecast!J23</f>
        <v>0</v>
      </c>
      <c r="F61" s="97">
        <f>Forecast!K23</f>
        <v>0</v>
      </c>
      <c r="G61" s="97">
        <f>Forecast!L23</f>
        <v>0</v>
      </c>
      <c r="H61" s="97">
        <f>Forecast!M23</f>
        <v>0</v>
      </c>
      <c r="I61" s="97">
        <f>Forecast!N23</f>
        <v>0</v>
      </c>
      <c r="J61" s="97">
        <f>Forecast!O23</f>
        <v>0</v>
      </c>
      <c r="K61" s="97">
        <f>Forecast!P23</f>
        <v>0</v>
      </c>
      <c r="L61" s="97">
        <f>Forecast!Q23</f>
        <v>0</v>
      </c>
      <c r="M61" s="97">
        <f>Forecast!R23</f>
        <v>0</v>
      </c>
      <c r="N61" s="97">
        <f>Forecast!S23</f>
        <v>0</v>
      </c>
      <c r="O61" s="97">
        <f>Forecast!T23</f>
        <v>0</v>
      </c>
      <c r="P61" s="97">
        <f>Forecast!U23</f>
        <v>0</v>
      </c>
      <c r="Q61" s="97">
        <f>Forecast!V23</f>
        <v>0</v>
      </c>
      <c r="R61" s="97">
        <f>Forecast!W23</f>
        <v>0</v>
      </c>
      <c r="S61" s="97">
        <f>Forecast!X23</f>
        <v>0</v>
      </c>
      <c r="T61" s="97">
        <f>Forecast!Y23</f>
        <v>64.930000000000007</v>
      </c>
      <c r="U61" s="97">
        <f>Forecast!Z23</f>
        <v>64.930000000000007</v>
      </c>
      <c r="V61" s="97">
        <f>Forecast!AA23</f>
        <v>51.94</v>
      </c>
      <c r="W61" s="97">
        <f>Forecast!AB23</f>
        <v>64.930000000000007</v>
      </c>
      <c r="X61" s="97">
        <f>Forecast!AC23</f>
        <v>64.930000000000007</v>
      </c>
      <c r="Y61" s="97">
        <f>Forecast!AD23</f>
        <v>64.930000000000007</v>
      </c>
      <c r="Z61" s="97">
        <f>Forecast!AE23</f>
        <v>64.930000000000007</v>
      </c>
      <c r="AA61" s="97">
        <f>Forecast!AF23</f>
        <v>32.19</v>
      </c>
      <c r="AB61" s="97">
        <f>Forecast!AG23</f>
        <v>32</v>
      </c>
      <c r="AC61" s="97">
        <f>Forecast!AH23</f>
        <v>32</v>
      </c>
      <c r="AD61" s="97">
        <f>Forecast!AI23</f>
        <v>32</v>
      </c>
      <c r="AE61" s="97">
        <f>Forecast!AJ23</f>
        <v>32</v>
      </c>
      <c r="AF61" s="97">
        <f>Forecast!AK23</f>
        <v>32</v>
      </c>
      <c r="AG61" s="97">
        <f>Forecast!AL23</f>
        <v>42.56</v>
      </c>
      <c r="AH61" s="97">
        <f>Forecast!AM23</f>
        <v>49.6</v>
      </c>
      <c r="AI61" s="97">
        <f>Forecast!AN23</f>
        <v>49.6</v>
      </c>
      <c r="AJ61" s="97">
        <f>Forecast!AO23</f>
        <v>49.6</v>
      </c>
      <c r="AK61" s="97">
        <f>Forecast!AP23</f>
        <v>0</v>
      </c>
      <c r="AL61" s="97">
        <f>Forecast!AQ23</f>
        <v>0</v>
      </c>
      <c r="AM61" s="97">
        <f>Forecast!AR23</f>
        <v>49.6</v>
      </c>
      <c r="AN61" s="97">
        <f>Forecast!AS23</f>
        <v>19.84</v>
      </c>
      <c r="AO61" s="97">
        <f>Forecast!AT23</f>
        <v>0</v>
      </c>
      <c r="AP61" s="97">
        <f>Forecast!AU23</f>
        <v>0</v>
      </c>
      <c r="AQ61" s="97">
        <f>Forecast!AV23</f>
        <v>0</v>
      </c>
      <c r="AR61" s="97">
        <f>Forecast!AW23</f>
        <v>0</v>
      </c>
      <c r="AS61" s="97">
        <f>Forecast!AX23</f>
        <v>0</v>
      </c>
      <c r="AT61" s="97">
        <f>Forecast!AY23</f>
        <v>0</v>
      </c>
      <c r="AU61" s="97">
        <f>Forecast!AZ23</f>
        <v>0</v>
      </c>
      <c r="AV61" s="97">
        <f>Forecast!BA23</f>
        <v>0</v>
      </c>
      <c r="AW61" s="97">
        <f>Forecast!BB23</f>
        <v>0</v>
      </c>
      <c r="AX61" s="97">
        <f>Forecast!BC23</f>
        <v>0</v>
      </c>
      <c r="AY61" s="97">
        <f>Forecast!BD23</f>
        <v>0</v>
      </c>
      <c r="AZ61" s="97">
        <f>Forecast!BE23</f>
        <v>0</v>
      </c>
      <c r="BA61" s="97">
        <f>Forecast!BF23</f>
        <v>0</v>
      </c>
      <c r="BB61" s="97">
        <f>Forecast!BG23</f>
        <v>0</v>
      </c>
      <c r="BC61" s="97">
        <f>Forecast!BH23</f>
        <v>0</v>
      </c>
      <c r="BD61" s="97">
        <f>Forecast!BI23</f>
        <v>0</v>
      </c>
      <c r="BE61" s="97">
        <f>Forecast!BJ23</f>
        <v>0</v>
      </c>
      <c r="BF61" s="97">
        <f>Forecast!BK23</f>
        <v>0</v>
      </c>
      <c r="BG61" s="97">
        <f>Forecast!BL23</f>
        <v>0</v>
      </c>
      <c r="BH61" s="97">
        <f>Forecast!BM23</f>
        <v>0</v>
      </c>
      <c r="BI61" s="97">
        <f>Forecast!BN23</f>
        <v>0</v>
      </c>
      <c r="BJ61" s="97">
        <f>Forecast!BO23</f>
        <v>0</v>
      </c>
      <c r="BK61" s="97">
        <f>Forecast!BP23</f>
        <v>0</v>
      </c>
    </row>
    <row r="62" spans="2:65" hidden="1" outlineLevel="1" x14ac:dyDescent="0.2">
      <c r="B62" s="96" t="s">
        <v>104</v>
      </c>
      <c r="C62" s="93">
        <f>+Report!E23</f>
        <v>1045</v>
      </c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</row>
    <row r="63" spans="2:65" collapsed="1" x14ac:dyDescent="0.2"/>
    <row r="64" spans="2:65" x14ac:dyDescent="0.2">
      <c r="Q64" s="12"/>
    </row>
    <row r="68" spans="3:15" x14ac:dyDescent="0.2">
      <c r="O68" s="12"/>
    </row>
    <row r="70" spans="3:15" x14ac:dyDescent="0.2">
      <c r="C70" s="48"/>
      <c r="D70" s="48"/>
      <c r="E70" s="48"/>
      <c r="F70" s="48"/>
      <c r="G70" s="48"/>
      <c r="H70" s="48"/>
      <c r="I70" s="48"/>
    </row>
    <row r="73" spans="3:15" x14ac:dyDescent="0.2">
      <c r="O73" s="12"/>
    </row>
    <row r="75" spans="3:15" x14ac:dyDescent="0.2">
      <c r="C75" s="48"/>
      <c r="D75" s="48"/>
      <c r="E75" s="48"/>
      <c r="F75" s="48"/>
      <c r="G75" s="48"/>
      <c r="H75" s="48"/>
      <c r="I75" s="48"/>
    </row>
    <row r="78" spans="3:15" x14ac:dyDescent="0.2">
      <c r="O78" s="12"/>
    </row>
    <row r="80" spans="3:15" x14ac:dyDescent="0.2">
      <c r="C80" s="48"/>
      <c r="D80" s="48"/>
      <c r="E80" s="48"/>
      <c r="F80" s="48"/>
      <c r="G80" s="48"/>
      <c r="H80" s="48"/>
      <c r="I80" s="48"/>
    </row>
    <row r="81" spans="2:65" x14ac:dyDescent="0.2">
      <c r="C81" s="48"/>
      <c r="D81" s="48"/>
      <c r="E81" s="48"/>
      <c r="F81" s="48"/>
      <c r="G81" s="48"/>
      <c r="H81" s="48"/>
      <c r="I81" s="48"/>
      <c r="Q81" s="48"/>
    </row>
    <row r="82" spans="2:65" x14ac:dyDescent="0.2">
      <c r="C82" s="48"/>
      <c r="D82" s="48"/>
      <c r="E82" s="48"/>
      <c r="F82" s="48"/>
      <c r="G82" s="48"/>
      <c r="H82" s="48"/>
      <c r="I82" s="48"/>
      <c r="W82" s="48"/>
    </row>
    <row r="83" spans="2:65" x14ac:dyDescent="0.2">
      <c r="C83" s="48"/>
      <c r="D83" s="48"/>
      <c r="E83" s="48"/>
      <c r="F83" s="48"/>
      <c r="G83" s="48"/>
      <c r="H83" s="48"/>
      <c r="I83" s="48"/>
      <c r="O83" s="48"/>
    </row>
    <row r="90" spans="2:65" x14ac:dyDescent="0.2">
      <c r="B90" s="98" t="str">
        <f>+B45</f>
        <v>Reporting Period (End)</v>
      </c>
      <c r="C90" s="90">
        <f t="shared" ref="C90:BK90" si="8">C45</f>
        <v>42125</v>
      </c>
      <c r="D90" s="90">
        <f t="shared" si="8"/>
        <v>42132</v>
      </c>
      <c r="E90" s="90">
        <f t="shared" si="8"/>
        <v>42139</v>
      </c>
      <c r="F90" s="90">
        <f t="shared" si="8"/>
        <v>42146</v>
      </c>
      <c r="G90" s="90">
        <f t="shared" si="8"/>
        <v>42153</v>
      </c>
      <c r="H90" s="90">
        <f t="shared" si="8"/>
        <v>42160</v>
      </c>
      <c r="I90" s="90">
        <f t="shared" si="8"/>
        <v>42167</v>
      </c>
      <c r="J90" s="90">
        <f t="shared" si="8"/>
        <v>42174</v>
      </c>
      <c r="K90" s="90">
        <f t="shared" si="8"/>
        <v>42181</v>
      </c>
      <c r="L90" s="90">
        <f t="shared" si="8"/>
        <v>42188</v>
      </c>
      <c r="M90" s="90">
        <f t="shared" si="8"/>
        <v>42195</v>
      </c>
      <c r="N90" s="90">
        <f t="shared" si="8"/>
        <v>42202</v>
      </c>
      <c r="O90" s="90">
        <f t="shared" si="8"/>
        <v>42209</v>
      </c>
      <c r="P90" s="90">
        <f t="shared" si="8"/>
        <v>42216</v>
      </c>
      <c r="Q90" s="90">
        <f t="shared" si="8"/>
        <v>42223</v>
      </c>
      <c r="R90" s="90">
        <f t="shared" si="8"/>
        <v>42230</v>
      </c>
      <c r="S90" s="90">
        <f t="shared" si="8"/>
        <v>42237</v>
      </c>
      <c r="T90" s="90">
        <f t="shared" si="8"/>
        <v>42244</v>
      </c>
      <c r="U90" s="90">
        <f t="shared" si="8"/>
        <v>42251</v>
      </c>
      <c r="V90" s="90">
        <f t="shared" si="8"/>
        <v>42258</v>
      </c>
      <c r="W90" s="90">
        <f t="shared" si="8"/>
        <v>42265</v>
      </c>
      <c r="X90" s="90">
        <f t="shared" si="8"/>
        <v>42272</v>
      </c>
      <c r="Y90" s="90">
        <f t="shared" si="8"/>
        <v>42279</v>
      </c>
      <c r="Z90" s="90">
        <f t="shared" si="8"/>
        <v>42286</v>
      </c>
      <c r="AA90" s="90">
        <f t="shared" si="8"/>
        <v>42293</v>
      </c>
      <c r="AB90" s="90">
        <f t="shared" si="8"/>
        <v>42300</v>
      </c>
      <c r="AC90" s="90">
        <f t="shared" si="8"/>
        <v>42307</v>
      </c>
      <c r="AD90" s="90">
        <f t="shared" si="8"/>
        <v>42314</v>
      </c>
      <c r="AE90" s="90">
        <f t="shared" si="8"/>
        <v>42321</v>
      </c>
      <c r="AF90" s="90">
        <f t="shared" si="8"/>
        <v>42328</v>
      </c>
      <c r="AG90" s="90">
        <f t="shared" si="8"/>
        <v>42335</v>
      </c>
      <c r="AH90" s="90">
        <f t="shared" si="8"/>
        <v>42342</v>
      </c>
      <c r="AI90" s="90">
        <f t="shared" si="8"/>
        <v>42349</v>
      </c>
      <c r="AJ90" s="90">
        <f t="shared" si="8"/>
        <v>42356</v>
      </c>
      <c r="AK90" s="90">
        <f t="shared" si="8"/>
        <v>42363</v>
      </c>
      <c r="AL90" s="90">
        <f t="shared" si="8"/>
        <v>42370</v>
      </c>
      <c r="AM90" s="90">
        <f t="shared" si="8"/>
        <v>42377</v>
      </c>
      <c r="AN90" s="90">
        <f t="shared" si="8"/>
        <v>42384</v>
      </c>
      <c r="AO90" s="90">
        <f t="shared" si="8"/>
        <v>42391</v>
      </c>
      <c r="AP90" s="90">
        <f t="shared" si="8"/>
        <v>42398</v>
      </c>
      <c r="AQ90" s="90">
        <f t="shared" si="8"/>
        <v>42405</v>
      </c>
      <c r="AR90" s="90">
        <f t="shared" si="8"/>
        <v>42412</v>
      </c>
      <c r="AS90" s="90">
        <f t="shared" si="8"/>
        <v>42419</v>
      </c>
      <c r="AT90" s="90">
        <f t="shared" si="8"/>
        <v>42426</v>
      </c>
      <c r="AU90" s="90">
        <f t="shared" si="8"/>
        <v>42433</v>
      </c>
      <c r="AV90" s="90">
        <f t="shared" si="8"/>
        <v>42440</v>
      </c>
      <c r="AW90" s="90">
        <f t="shared" si="8"/>
        <v>42447</v>
      </c>
      <c r="AX90" s="90">
        <f t="shared" si="8"/>
        <v>42454</v>
      </c>
      <c r="AY90" s="90">
        <f t="shared" si="8"/>
        <v>42461</v>
      </c>
      <c r="AZ90" s="90">
        <f t="shared" si="8"/>
        <v>42468</v>
      </c>
      <c r="BA90" s="90">
        <f t="shared" si="8"/>
        <v>42475</v>
      </c>
      <c r="BB90" s="90">
        <f t="shared" si="8"/>
        <v>42482</v>
      </c>
      <c r="BC90" s="90">
        <f t="shared" si="8"/>
        <v>42489</v>
      </c>
      <c r="BD90" s="90">
        <f t="shared" si="8"/>
        <v>42496</v>
      </c>
      <c r="BE90" s="90">
        <f t="shared" si="8"/>
        <v>42503</v>
      </c>
      <c r="BF90" s="90">
        <f t="shared" si="8"/>
        <v>42510</v>
      </c>
      <c r="BG90" s="90">
        <f t="shared" si="8"/>
        <v>42517</v>
      </c>
      <c r="BH90" s="90">
        <f t="shared" si="8"/>
        <v>42524</v>
      </c>
      <c r="BI90" s="90">
        <f t="shared" si="8"/>
        <v>42531</v>
      </c>
      <c r="BJ90" s="90">
        <f t="shared" si="8"/>
        <v>42538</v>
      </c>
      <c r="BK90" s="90">
        <f t="shared" si="8"/>
        <v>42545</v>
      </c>
      <c r="BM90" s="87"/>
    </row>
    <row r="91" spans="2:65" x14ac:dyDescent="0.2">
      <c r="B91" s="83" t="s">
        <v>95</v>
      </c>
      <c r="C91" s="100">
        <f>IFERROR(C46/C$56,0)</f>
        <v>0</v>
      </c>
      <c r="D91" s="100">
        <f>IFERROR((D46-C46)/D$56,0)</f>
        <v>0</v>
      </c>
      <c r="E91" s="100">
        <f t="shared" ref="E91:BK91" si="9">IFERROR((E46-D46)/E$56,0)</f>
        <v>0</v>
      </c>
      <c r="F91" s="100">
        <f t="shared" si="9"/>
        <v>0</v>
      </c>
      <c r="G91" s="100">
        <f t="shared" si="9"/>
        <v>0</v>
      </c>
      <c r="H91" s="100">
        <f t="shared" si="9"/>
        <v>0</v>
      </c>
      <c r="I91" s="100">
        <f t="shared" si="9"/>
        <v>0</v>
      </c>
      <c r="J91" s="100">
        <f t="shared" si="9"/>
        <v>0</v>
      </c>
      <c r="K91" s="100">
        <f t="shared" si="9"/>
        <v>0</v>
      </c>
      <c r="L91" s="100">
        <f t="shared" si="9"/>
        <v>0</v>
      </c>
      <c r="M91" s="100">
        <f t="shared" si="9"/>
        <v>0</v>
      </c>
      <c r="N91" s="100">
        <f t="shared" si="9"/>
        <v>0</v>
      </c>
      <c r="O91" s="100">
        <f t="shared" si="9"/>
        <v>1.25</v>
      </c>
      <c r="P91" s="100">
        <f t="shared" si="9"/>
        <v>1.25</v>
      </c>
      <c r="Q91" s="100">
        <f t="shared" si="9"/>
        <v>1.578125</v>
      </c>
      <c r="R91" s="100">
        <f t="shared" si="9"/>
        <v>1.5782499999999999</v>
      </c>
      <c r="S91" s="100">
        <f t="shared" si="9"/>
        <v>1.5780000000000001</v>
      </c>
      <c r="T91" s="100">
        <f t="shared" si="9"/>
        <v>1.5782499999999999</v>
      </c>
      <c r="U91" s="100">
        <f t="shared" si="9"/>
        <v>1.5780000000000001</v>
      </c>
      <c r="V91" s="100">
        <f t="shared" si="9"/>
        <v>1.578125</v>
      </c>
      <c r="W91" s="100">
        <f t="shared" si="9"/>
        <v>1.5782499999999999</v>
      </c>
      <c r="X91" s="100">
        <f t="shared" si="9"/>
        <v>1.5780000000000001</v>
      </c>
      <c r="Y91" s="100">
        <f t="shared" si="9"/>
        <v>1.1112500000000012</v>
      </c>
      <c r="Z91" s="100">
        <f t="shared" si="9"/>
        <v>0.8</v>
      </c>
      <c r="AA91" s="100">
        <f t="shared" si="9"/>
        <v>0.79999999999999716</v>
      </c>
      <c r="AB91" s="100">
        <f t="shared" si="9"/>
        <v>0.8</v>
      </c>
      <c r="AC91" s="100">
        <f t="shared" si="9"/>
        <v>0.8</v>
      </c>
      <c r="AD91" s="100">
        <f t="shared" si="9"/>
        <v>0.8</v>
      </c>
      <c r="AE91" s="100">
        <f t="shared" si="9"/>
        <v>0.97600000000000198</v>
      </c>
      <c r="AF91" s="100">
        <f t="shared" si="9"/>
        <v>1.2400000000000007</v>
      </c>
      <c r="AG91" s="100">
        <f t="shared" si="9"/>
        <v>1.2399999999999978</v>
      </c>
      <c r="AH91" s="100">
        <f t="shared" si="9"/>
        <v>1.2400000000000007</v>
      </c>
      <c r="AI91" s="100">
        <f t="shared" si="9"/>
        <v>1.2400000000000007</v>
      </c>
      <c r="AJ91" s="100">
        <f t="shared" si="9"/>
        <v>0.74399999999999977</v>
      </c>
      <c r="AK91" s="100">
        <f t="shared" si="9"/>
        <v>0</v>
      </c>
      <c r="AL91" s="100">
        <f t="shared" si="9"/>
        <v>0</v>
      </c>
      <c r="AM91" s="100">
        <f t="shared" si="9"/>
        <v>0</v>
      </c>
      <c r="AN91" s="100">
        <f t="shared" si="9"/>
        <v>0</v>
      </c>
      <c r="AO91" s="100">
        <f t="shared" si="9"/>
        <v>0</v>
      </c>
      <c r="AP91" s="100">
        <f t="shared" si="9"/>
        <v>0</v>
      </c>
      <c r="AQ91" s="100">
        <f t="shared" si="9"/>
        <v>0</v>
      </c>
      <c r="AR91" s="100">
        <f t="shared" si="9"/>
        <v>0</v>
      </c>
      <c r="AS91" s="100">
        <f t="shared" si="9"/>
        <v>0</v>
      </c>
      <c r="AT91" s="100">
        <f t="shared" si="9"/>
        <v>0</v>
      </c>
      <c r="AU91" s="100">
        <f t="shared" si="9"/>
        <v>0</v>
      </c>
      <c r="AV91" s="100">
        <f t="shared" si="9"/>
        <v>0</v>
      </c>
      <c r="AW91" s="100">
        <f t="shared" si="9"/>
        <v>0</v>
      </c>
      <c r="AX91" s="100">
        <f t="shared" si="9"/>
        <v>0</v>
      </c>
      <c r="AY91" s="100">
        <f t="shared" si="9"/>
        <v>0</v>
      </c>
      <c r="AZ91" s="100">
        <f t="shared" si="9"/>
        <v>0</v>
      </c>
      <c r="BA91" s="100">
        <f t="shared" si="9"/>
        <v>0</v>
      </c>
      <c r="BB91" s="100">
        <f t="shared" si="9"/>
        <v>0</v>
      </c>
      <c r="BC91" s="100">
        <f t="shared" si="9"/>
        <v>0</v>
      </c>
      <c r="BD91" s="100">
        <f t="shared" si="9"/>
        <v>0</v>
      </c>
      <c r="BE91" s="100">
        <f t="shared" si="9"/>
        <v>0</v>
      </c>
      <c r="BF91" s="100">
        <f t="shared" si="9"/>
        <v>0</v>
      </c>
      <c r="BG91" s="100">
        <f t="shared" si="9"/>
        <v>0</v>
      </c>
      <c r="BH91" s="100">
        <f t="shared" si="9"/>
        <v>0</v>
      </c>
      <c r="BI91" s="100">
        <f t="shared" si="9"/>
        <v>0</v>
      </c>
      <c r="BJ91" s="100">
        <f t="shared" si="9"/>
        <v>0</v>
      </c>
      <c r="BK91" s="100">
        <f t="shared" si="9"/>
        <v>0</v>
      </c>
    </row>
    <row r="92" spans="2:65" x14ac:dyDescent="0.2">
      <c r="B92" s="85" t="s">
        <v>93</v>
      </c>
      <c r="C92" s="100">
        <f>IFERROR(C59/C$56,0)</f>
        <v>0</v>
      </c>
      <c r="D92" s="100">
        <f t="shared" ref="D92:BK92" si="10">IFERROR(D59/D$56,0)</f>
        <v>0</v>
      </c>
      <c r="E92" s="100">
        <f t="shared" si="10"/>
        <v>0</v>
      </c>
      <c r="F92" s="100">
        <f t="shared" si="10"/>
        <v>0</v>
      </c>
      <c r="G92" s="100">
        <f t="shared" si="10"/>
        <v>0</v>
      </c>
      <c r="H92" s="100">
        <f t="shared" si="10"/>
        <v>0</v>
      </c>
      <c r="I92" s="100">
        <f t="shared" si="10"/>
        <v>0.95</v>
      </c>
      <c r="J92" s="100">
        <f t="shared" si="10"/>
        <v>0.875</v>
      </c>
      <c r="K92" s="100">
        <f t="shared" si="10"/>
        <v>0</v>
      </c>
      <c r="L92" s="100">
        <f t="shared" si="10"/>
        <v>0</v>
      </c>
      <c r="M92" s="100">
        <f t="shared" si="10"/>
        <v>2.5000000000000001E-2</v>
      </c>
      <c r="N92" s="100">
        <f t="shared" si="10"/>
        <v>0.45</v>
      </c>
      <c r="O92" s="100">
        <f t="shared" si="10"/>
        <v>0.25</v>
      </c>
      <c r="P92" s="100">
        <f t="shared" si="10"/>
        <v>0.67500000000000004</v>
      </c>
      <c r="Q92" s="100">
        <f t="shared" si="10"/>
        <v>0.65625</v>
      </c>
      <c r="R92" s="100">
        <f t="shared" si="10"/>
        <v>0.375</v>
      </c>
      <c r="S92" s="100">
        <f t="shared" si="10"/>
        <v>0</v>
      </c>
      <c r="T92" s="100">
        <f t="shared" si="10"/>
        <v>0</v>
      </c>
      <c r="U92" s="100">
        <f t="shared" si="10"/>
        <v>0</v>
      </c>
      <c r="V92" s="100">
        <f t="shared" si="10"/>
        <v>0</v>
      </c>
      <c r="W92" s="100">
        <f t="shared" si="10"/>
        <v>0</v>
      </c>
      <c r="X92" s="100">
        <f t="shared" si="10"/>
        <v>0</v>
      </c>
      <c r="Y92" s="100">
        <f t="shared" si="10"/>
        <v>0</v>
      </c>
      <c r="Z92" s="100">
        <f t="shared" si="10"/>
        <v>0</v>
      </c>
      <c r="AA92" s="100">
        <f t="shared" si="10"/>
        <v>0</v>
      </c>
      <c r="AB92" s="100">
        <f t="shared" si="10"/>
        <v>0</v>
      </c>
      <c r="AC92" s="100">
        <f t="shared" si="10"/>
        <v>0</v>
      </c>
      <c r="AD92" s="100">
        <f t="shared" si="10"/>
        <v>0</v>
      </c>
      <c r="AE92" s="100">
        <f t="shared" si="10"/>
        <v>0</v>
      </c>
      <c r="AF92" s="100">
        <f t="shared" si="10"/>
        <v>0</v>
      </c>
      <c r="AG92" s="100">
        <f t="shared" si="10"/>
        <v>0</v>
      </c>
      <c r="AH92" s="100">
        <f t="shared" si="10"/>
        <v>0</v>
      </c>
      <c r="AI92" s="100">
        <f t="shared" si="10"/>
        <v>0</v>
      </c>
      <c r="AJ92" s="100">
        <f t="shared" si="10"/>
        <v>0</v>
      </c>
      <c r="AK92" s="100">
        <f t="shared" si="10"/>
        <v>0</v>
      </c>
      <c r="AL92" s="100">
        <f t="shared" si="10"/>
        <v>0</v>
      </c>
      <c r="AM92" s="100">
        <f t="shared" si="10"/>
        <v>0</v>
      </c>
      <c r="AN92" s="100">
        <f t="shared" si="10"/>
        <v>0</v>
      </c>
      <c r="AO92" s="100">
        <f t="shared" si="10"/>
        <v>0</v>
      </c>
      <c r="AP92" s="100">
        <f t="shared" si="10"/>
        <v>0</v>
      </c>
      <c r="AQ92" s="100">
        <f t="shared" si="10"/>
        <v>0</v>
      </c>
      <c r="AR92" s="100">
        <f t="shared" si="10"/>
        <v>0</v>
      </c>
      <c r="AS92" s="100">
        <f t="shared" si="10"/>
        <v>0</v>
      </c>
      <c r="AT92" s="100">
        <f t="shared" si="10"/>
        <v>0</v>
      </c>
      <c r="AU92" s="100">
        <f t="shared" si="10"/>
        <v>0</v>
      </c>
      <c r="AV92" s="100">
        <f t="shared" si="10"/>
        <v>0</v>
      </c>
      <c r="AW92" s="100">
        <f t="shared" si="10"/>
        <v>0</v>
      </c>
      <c r="AX92" s="100">
        <f t="shared" si="10"/>
        <v>0</v>
      </c>
      <c r="AY92" s="100">
        <f t="shared" si="10"/>
        <v>0</v>
      </c>
      <c r="AZ92" s="100">
        <f t="shared" si="10"/>
        <v>0</v>
      </c>
      <c r="BA92" s="100">
        <f t="shared" si="10"/>
        <v>0</v>
      </c>
      <c r="BB92" s="100">
        <f t="shared" si="10"/>
        <v>0</v>
      </c>
      <c r="BC92" s="100">
        <f t="shared" si="10"/>
        <v>0</v>
      </c>
      <c r="BD92" s="100">
        <f t="shared" si="10"/>
        <v>0</v>
      </c>
      <c r="BE92" s="100">
        <f t="shared" si="10"/>
        <v>0</v>
      </c>
      <c r="BF92" s="100">
        <f t="shared" si="10"/>
        <v>0</v>
      </c>
      <c r="BG92" s="100">
        <f t="shared" si="10"/>
        <v>0</v>
      </c>
      <c r="BH92" s="100">
        <f t="shared" si="10"/>
        <v>0</v>
      </c>
      <c r="BI92" s="100">
        <f t="shared" si="10"/>
        <v>0</v>
      </c>
      <c r="BJ92" s="100">
        <f t="shared" si="10"/>
        <v>0</v>
      </c>
      <c r="BK92" s="100">
        <f t="shared" si="10"/>
        <v>0</v>
      </c>
    </row>
    <row r="93" spans="2:65" x14ac:dyDescent="0.2">
      <c r="B93" s="99" t="s">
        <v>94</v>
      </c>
      <c r="C93" s="100">
        <f t="shared" ref="C93:BK93" si="11">IFERROR(C61/C$56,0)</f>
        <v>0</v>
      </c>
      <c r="D93" s="100">
        <f t="shared" si="11"/>
        <v>0</v>
      </c>
      <c r="E93" s="100">
        <f t="shared" si="11"/>
        <v>0</v>
      </c>
      <c r="F93" s="100">
        <f t="shared" si="11"/>
        <v>0</v>
      </c>
      <c r="G93" s="100">
        <f t="shared" si="11"/>
        <v>0</v>
      </c>
      <c r="H93" s="100">
        <f t="shared" si="11"/>
        <v>0</v>
      </c>
      <c r="I93" s="100">
        <f t="shared" si="11"/>
        <v>0</v>
      </c>
      <c r="J93" s="100">
        <f t="shared" si="11"/>
        <v>0</v>
      </c>
      <c r="K93" s="100">
        <f t="shared" si="11"/>
        <v>0</v>
      </c>
      <c r="L93" s="100">
        <f t="shared" si="11"/>
        <v>0</v>
      </c>
      <c r="M93" s="100">
        <f t="shared" si="11"/>
        <v>0</v>
      </c>
      <c r="N93" s="100">
        <f t="shared" si="11"/>
        <v>0</v>
      </c>
      <c r="O93" s="100">
        <f t="shared" si="11"/>
        <v>0</v>
      </c>
      <c r="P93" s="100">
        <f t="shared" si="11"/>
        <v>0</v>
      </c>
      <c r="Q93" s="100">
        <f t="shared" si="11"/>
        <v>0</v>
      </c>
      <c r="R93" s="100">
        <f t="shared" si="11"/>
        <v>0</v>
      </c>
      <c r="S93" s="100">
        <f t="shared" si="11"/>
        <v>0</v>
      </c>
      <c r="T93" s="100">
        <f t="shared" si="11"/>
        <v>1.6232500000000001</v>
      </c>
      <c r="U93" s="100">
        <f t="shared" si="11"/>
        <v>1.6232500000000001</v>
      </c>
      <c r="V93" s="100">
        <f t="shared" si="11"/>
        <v>1.6231249999999999</v>
      </c>
      <c r="W93" s="100">
        <f t="shared" si="11"/>
        <v>1.6232500000000001</v>
      </c>
      <c r="X93" s="100">
        <f t="shared" si="11"/>
        <v>1.6232500000000001</v>
      </c>
      <c r="Y93" s="100">
        <f t="shared" si="11"/>
        <v>1.6232500000000001</v>
      </c>
      <c r="Z93" s="100">
        <f t="shared" si="11"/>
        <v>1.6232500000000001</v>
      </c>
      <c r="AA93" s="100">
        <f t="shared" si="11"/>
        <v>1.0059374999999999</v>
      </c>
      <c r="AB93" s="100">
        <f t="shared" si="11"/>
        <v>0.8</v>
      </c>
      <c r="AC93" s="100">
        <f t="shared" si="11"/>
        <v>0.8</v>
      </c>
      <c r="AD93" s="100">
        <f t="shared" si="11"/>
        <v>0.8</v>
      </c>
      <c r="AE93" s="100">
        <f t="shared" si="11"/>
        <v>0.8</v>
      </c>
      <c r="AF93" s="100">
        <f t="shared" si="11"/>
        <v>0.8</v>
      </c>
      <c r="AG93" s="100">
        <f t="shared" si="11"/>
        <v>1.0640000000000001</v>
      </c>
      <c r="AH93" s="100">
        <f t="shared" si="11"/>
        <v>1.24</v>
      </c>
      <c r="AI93" s="100">
        <f t="shared" si="11"/>
        <v>1.24</v>
      </c>
      <c r="AJ93" s="100">
        <f t="shared" si="11"/>
        <v>1.24</v>
      </c>
      <c r="AK93" s="100">
        <f t="shared" si="11"/>
        <v>0</v>
      </c>
      <c r="AL93" s="100">
        <f t="shared" si="11"/>
        <v>0</v>
      </c>
      <c r="AM93" s="100">
        <f t="shared" si="11"/>
        <v>1.24</v>
      </c>
      <c r="AN93" s="100">
        <f t="shared" si="11"/>
        <v>0.496</v>
      </c>
      <c r="AO93" s="100">
        <f t="shared" si="11"/>
        <v>0</v>
      </c>
      <c r="AP93" s="100">
        <f t="shared" si="11"/>
        <v>0</v>
      </c>
      <c r="AQ93" s="100">
        <f t="shared" si="11"/>
        <v>0</v>
      </c>
      <c r="AR93" s="100">
        <f t="shared" si="11"/>
        <v>0</v>
      </c>
      <c r="AS93" s="100">
        <f t="shared" si="11"/>
        <v>0</v>
      </c>
      <c r="AT93" s="100">
        <f t="shared" si="11"/>
        <v>0</v>
      </c>
      <c r="AU93" s="100">
        <f t="shared" si="11"/>
        <v>0</v>
      </c>
      <c r="AV93" s="100">
        <f t="shared" si="11"/>
        <v>0</v>
      </c>
      <c r="AW93" s="100">
        <f t="shared" si="11"/>
        <v>0</v>
      </c>
      <c r="AX93" s="100">
        <f t="shared" si="11"/>
        <v>0</v>
      </c>
      <c r="AY93" s="100">
        <f t="shared" si="11"/>
        <v>0</v>
      </c>
      <c r="AZ93" s="100">
        <f t="shared" si="11"/>
        <v>0</v>
      </c>
      <c r="BA93" s="100">
        <f t="shared" si="11"/>
        <v>0</v>
      </c>
      <c r="BB93" s="100">
        <f t="shared" si="11"/>
        <v>0</v>
      </c>
      <c r="BC93" s="100">
        <f t="shared" si="11"/>
        <v>0</v>
      </c>
      <c r="BD93" s="100">
        <f t="shared" si="11"/>
        <v>0</v>
      </c>
      <c r="BE93" s="100">
        <f t="shared" si="11"/>
        <v>0</v>
      </c>
      <c r="BF93" s="100">
        <f t="shared" si="11"/>
        <v>0</v>
      </c>
      <c r="BG93" s="100">
        <f t="shared" si="11"/>
        <v>0</v>
      </c>
      <c r="BH93" s="100">
        <f t="shared" si="11"/>
        <v>0</v>
      </c>
      <c r="BI93" s="100">
        <f t="shared" si="11"/>
        <v>0</v>
      </c>
      <c r="BJ93" s="100">
        <f t="shared" si="11"/>
        <v>0</v>
      </c>
      <c r="BK93" s="100">
        <f t="shared" si="11"/>
        <v>0</v>
      </c>
    </row>
    <row r="94" spans="2:65" x14ac:dyDescent="0.2">
      <c r="B94" s="95" t="s">
        <v>91</v>
      </c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122" spans="1:65" x14ac:dyDescent="0.2">
      <c r="B122" s="82" t="str">
        <f>+B45</f>
        <v>Reporting Period (End)</v>
      </c>
      <c r="C122" s="90">
        <f t="shared" ref="C122:BK122" si="12">C45</f>
        <v>42125</v>
      </c>
      <c r="D122" s="90">
        <f t="shared" si="12"/>
        <v>42132</v>
      </c>
      <c r="E122" s="90">
        <f t="shared" si="12"/>
        <v>42139</v>
      </c>
      <c r="F122" s="90">
        <f t="shared" si="12"/>
        <v>42146</v>
      </c>
      <c r="G122" s="90">
        <f t="shared" si="12"/>
        <v>42153</v>
      </c>
      <c r="H122" s="90">
        <f t="shared" si="12"/>
        <v>42160</v>
      </c>
      <c r="I122" s="90">
        <f t="shared" si="12"/>
        <v>42167</v>
      </c>
      <c r="J122" s="90">
        <f t="shared" si="12"/>
        <v>42174</v>
      </c>
      <c r="K122" s="90">
        <f t="shared" si="12"/>
        <v>42181</v>
      </c>
      <c r="L122" s="90">
        <f t="shared" si="12"/>
        <v>42188</v>
      </c>
      <c r="M122" s="90">
        <f t="shared" si="12"/>
        <v>42195</v>
      </c>
      <c r="N122" s="90">
        <f t="shared" si="12"/>
        <v>42202</v>
      </c>
      <c r="O122" s="90">
        <f t="shared" si="12"/>
        <v>42209</v>
      </c>
      <c r="P122" s="90">
        <f t="shared" si="12"/>
        <v>42216</v>
      </c>
      <c r="Q122" s="90">
        <f t="shared" si="12"/>
        <v>42223</v>
      </c>
      <c r="R122" s="90">
        <f t="shared" si="12"/>
        <v>42230</v>
      </c>
      <c r="S122" s="90">
        <f t="shared" si="12"/>
        <v>42237</v>
      </c>
      <c r="T122" s="90">
        <f t="shared" si="12"/>
        <v>42244</v>
      </c>
      <c r="U122" s="90">
        <f t="shared" si="12"/>
        <v>42251</v>
      </c>
      <c r="V122" s="90">
        <f t="shared" si="12"/>
        <v>42258</v>
      </c>
      <c r="W122" s="90">
        <f t="shared" si="12"/>
        <v>42265</v>
      </c>
      <c r="X122" s="90">
        <f t="shared" si="12"/>
        <v>42272</v>
      </c>
      <c r="Y122" s="90">
        <f t="shared" si="12"/>
        <v>42279</v>
      </c>
      <c r="Z122" s="90">
        <f t="shared" si="12"/>
        <v>42286</v>
      </c>
      <c r="AA122" s="90">
        <f t="shared" si="12"/>
        <v>42293</v>
      </c>
      <c r="AB122" s="90">
        <f t="shared" si="12"/>
        <v>42300</v>
      </c>
      <c r="AC122" s="90">
        <f t="shared" si="12"/>
        <v>42307</v>
      </c>
      <c r="AD122" s="90">
        <f t="shared" si="12"/>
        <v>42314</v>
      </c>
      <c r="AE122" s="90">
        <f t="shared" si="12"/>
        <v>42321</v>
      </c>
      <c r="AF122" s="90">
        <f t="shared" si="12"/>
        <v>42328</v>
      </c>
      <c r="AG122" s="90">
        <f t="shared" si="12"/>
        <v>42335</v>
      </c>
      <c r="AH122" s="90">
        <f t="shared" si="12"/>
        <v>42342</v>
      </c>
      <c r="AI122" s="90">
        <f t="shared" si="12"/>
        <v>42349</v>
      </c>
      <c r="AJ122" s="90">
        <f t="shared" si="12"/>
        <v>42356</v>
      </c>
      <c r="AK122" s="90">
        <f t="shared" si="12"/>
        <v>42363</v>
      </c>
      <c r="AL122" s="90">
        <f t="shared" si="12"/>
        <v>42370</v>
      </c>
      <c r="AM122" s="90">
        <f t="shared" si="12"/>
        <v>42377</v>
      </c>
      <c r="AN122" s="90">
        <f t="shared" si="12"/>
        <v>42384</v>
      </c>
      <c r="AO122" s="90">
        <f t="shared" si="12"/>
        <v>42391</v>
      </c>
      <c r="AP122" s="90">
        <f t="shared" si="12"/>
        <v>42398</v>
      </c>
      <c r="AQ122" s="90">
        <f t="shared" si="12"/>
        <v>42405</v>
      </c>
      <c r="AR122" s="90">
        <f t="shared" si="12"/>
        <v>42412</v>
      </c>
      <c r="AS122" s="90">
        <f t="shared" si="12"/>
        <v>42419</v>
      </c>
      <c r="AT122" s="90">
        <f t="shared" si="12"/>
        <v>42426</v>
      </c>
      <c r="AU122" s="90">
        <f t="shared" si="12"/>
        <v>42433</v>
      </c>
      <c r="AV122" s="90">
        <f t="shared" si="12"/>
        <v>42440</v>
      </c>
      <c r="AW122" s="90">
        <f t="shared" si="12"/>
        <v>42447</v>
      </c>
      <c r="AX122" s="90">
        <f t="shared" si="12"/>
        <v>42454</v>
      </c>
      <c r="AY122" s="90">
        <f t="shared" si="12"/>
        <v>42461</v>
      </c>
      <c r="AZ122" s="90">
        <f t="shared" si="12"/>
        <v>42468</v>
      </c>
      <c r="BA122" s="90">
        <f t="shared" si="12"/>
        <v>42475</v>
      </c>
      <c r="BB122" s="90">
        <f t="shared" si="12"/>
        <v>42482</v>
      </c>
      <c r="BC122" s="90">
        <f t="shared" si="12"/>
        <v>42489</v>
      </c>
      <c r="BD122" s="90">
        <f t="shared" si="12"/>
        <v>42496</v>
      </c>
      <c r="BE122" s="90">
        <f t="shared" si="12"/>
        <v>42503</v>
      </c>
      <c r="BF122" s="90">
        <f t="shared" si="12"/>
        <v>42510</v>
      </c>
      <c r="BG122" s="90">
        <f t="shared" si="12"/>
        <v>42517</v>
      </c>
      <c r="BH122" s="90">
        <f t="shared" si="12"/>
        <v>42524</v>
      </c>
      <c r="BI122" s="90">
        <f t="shared" si="12"/>
        <v>42531</v>
      </c>
      <c r="BJ122" s="90">
        <f t="shared" si="12"/>
        <v>42538</v>
      </c>
      <c r="BK122" s="90">
        <f t="shared" si="12"/>
        <v>42545</v>
      </c>
      <c r="BM122" s="87"/>
    </row>
    <row r="123" spans="1:65" s="8" customFormat="1" x14ac:dyDescent="0.2">
      <c r="A123" s="34"/>
      <c r="B123" s="104" t="s">
        <v>97</v>
      </c>
      <c r="C123" s="102">
        <v>1</v>
      </c>
      <c r="D123" s="102">
        <v>1</v>
      </c>
      <c r="E123" s="102">
        <v>1</v>
      </c>
      <c r="F123" s="102">
        <v>1</v>
      </c>
      <c r="G123" s="102">
        <v>1</v>
      </c>
      <c r="H123" s="102">
        <v>1</v>
      </c>
      <c r="I123" s="102">
        <v>1</v>
      </c>
      <c r="J123" s="102">
        <v>1</v>
      </c>
      <c r="K123" s="102">
        <v>1</v>
      </c>
      <c r="L123" s="102">
        <v>1</v>
      </c>
      <c r="M123" s="102">
        <v>1</v>
      </c>
      <c r="N123" s="102">
        <v>1</v>
      </c>
      <c r="O123" s="102">
        <v>1</v>
      </c>
      <c r="P123" s="102">
        <v>1</v>
      </c>
      <c r="Q123" s="102">
        <v>1</v>
      </c>
      <c r="R123" s="102">
        <v>1</v>
      </c>
      <c r="S123" s="102">
        <v>1</v>
      </c>
      <c r="T123" s="102">
        <v>1</v>
      </c>
      <c r="U123" s="102">
        <v>1</v>
      </c>
      <c r="V123" s="102">
        <v>1</v>
      </c>
      <c r="W123" s="102">
        <v>1</v>
      </c>
      <c r="X123" s="102">
        <v>1</v>
      </c>
      <c r="Y123" s="102">
        <v>1</v>
      </c>
      <c r="Z123" s="102">
        <v>1</v>
      </c>
      <c r="AA123" s="102">
        <v>1</v>
      </c>
      <c r="AB123" s="102">
        <v>1</v>
      </c>
      <c r="AC123" s="102">
        <v>1</v>
      </c>
      <c r="AD123" s="102">
        <v>1</v>
      </c>
      <c r="AE123" s="102">
        <v>1</v>
      </c>
      <c r="AF123" s="102">
        <v>1</v>
      </c>
      <c r="AG123" s="102">
        <v>1</v>
      </c>
      <c r="AH123" s="102">
        <v>1</v>
      </c>
      <c r="AI123" s="102">
        <v>1</v>
      </c>
      <c r="AJ123" s="102">
        <v>1</v>
      </c>
      <c r="AK123" s="102">
        <v>1</v>
      </c>
      <c r="AL123" s="102">
        <v>1</v>
      </c>
      <c r="AM123" s="102">
        <v>1</v>
      </c>
      <c r="AN123" s="102">
        <v>1</v>
      </c>
      <c r="AO123" s="102">
        <v>1</v>
      </c>
      <c r="AP123" s="102">
        <v>1</v>
      </c>
      <c r="AQ123" s="102">
        <v>1</v>
      </c>
      <c r="AR123" s="102">
        <v>1</v>
      </c>
      <c r="AS123" s="102">
        <v>1</v>
      </c>
      <c r="AT123" s="102">
        <v>1</v>
      </c>
      <c r="AU123" s="102">
        <v>1</v>
      </c>
      <c r="AV123" s="102">
        <v>1</v>
      </c>
      <c r="AW123" s="102">
        <v>1</v>
      </c>
      <c r="AX123" s="102">
        <v>1</v>
      </c>
      <c r="AY123" s="102">
        <v>1</v>
      </c>
      <c r="AZ123" s="102">
        <v>1</v>
      </c>
      <c r="BA123" s="102">
        <v>1</v>
      </c>
      <c r="BB123" s="102">
        <v>1</v>
      </c>
      <c r="BC123" s="102">
        <v>1</v>
      </c>
      <c r="BD123" s="102">
        <v>1</v>
      </c>
      <c r="BE123" s="102">
        <v>1</v>
      </c>
      <c r="BF123" s="102">
        <v>1</v>
      </c>
      <c r="BG123" s="102">
        <v>1</v>
      </c>
      <c r="BH123" s="102">
        <v>1</v>
      </c>
      <c r="BI123" s="102">
        <v>1</v>
      </c>
      <c r="BJ123" s="102">
        <v>1</v>
      </c>
      <c r="BK123" s="102">
        <v>1</v>
      </c>
    </row>
    <row r="124" spans="1:65" x14ac:dyDescent="0.2">
      <c r="B124" s="84" t="s">
        <v>98</v>
      </c>
      <c r="C124" s="101" t="e">
        <f>IFERROR(C47/C48,NA())</f>
        <v>#N/A</v>
      </c>
      <c r="D124" s="101" t="e">
        <f t="shared" ref="D124:BK124" si="13">IFERROR(D47/D48,NA())</f>
        <v>#N/A</v>
      </c>
      <c r="E124" s="101" t="e">
        <f t="shared" si="13"/>
        <v>#N/A</v>
      </c>
      <c r="F124" s="101" t="e">
        <f t="shared" si="13"/>
        <v>#N/A</v>
      </c>
      <c r="G124" s="101" t="e">
        <f t="shared" si="13"/>
        <v>#N/A</v>
      </c>
      <c r="H124" s="101" t="e">
        <f t="shared" si="13"/>
        <v>#N/A</v>
      </c>
      <c r="I124" s="101" t="e">
        <f t="shared" si="13"/>
        <v>#N/A</v>
      </c>
      <c r="J124" s="101" t="e">
        <f t="shared" si="13"/>
        <v>#N/A</v>
      </c>
      <c r="K124" s="101" t="e">
        <f t="shared" si="13"/>
        <v>#N/A</v>
      </c>
      <c r="L124" s="101" t="e">
        <f t="shared" si="13"/>
        <v>#N/A</v>
      </c>
      <c r="M124" s="101" t="e">
        <f t="shared" si="13"/>
        <v>#N/A</v>
      </c>
      <c r="N124" s="101" t="e">
        <f t="shared" si="13"/>
        <v>#N/A</v>
      </c>
      <c r="O124" s="101">
        <f t="shared" si="13"/>
        <v>0.49019607843137253</v>
      </c>
      <c r="P124" s="101">
        <f t="shared" si="13"/>
        <v>0.77519379844961245</v>
      </c>
      <c r="Q124" s="101">
        <f t="shared" si="13"/>
        <v>0.76286666666666669</v>
      </c>
      <c r="R124" s="101">
        <f t="shared" si="13"/>
        <v>0.80278787878787883</v>
      </c>
      <c r="S124" s="101">
        <f t="shared" si="13"/>
        <v>0.91212121212121211</v>
      </c>
      <c r="T124" s="101" t="e">
        <f t="shared" si="13"/>
        <v>#N/A</v>
      </c>
      <c r="U124" s="101" t="e">
        <f t="shared" si="13"/>
        <v>#N/A</v>
      </c>
      <c r="V124" s="101" t="e">
        <f t="shared" si="13"/>
        <v>#N/A</v>
      </c>
      <c r="W124" s="101" t="e">
        <f t="shared" si="13"/>
        <v>#N/A</v>
      </c>
      <c r="X124" s="101" t="e">
        <f t="shared" si="13"/>
        <v>#N/A</v>
      </c>
      <c r="Y124" s="101" t="e">
        <f t="shared" si="13"/>
        <v>#N/A</v>
      </c>
      <c r="Z124" s="101" t="e">
        <f t="shared" si="13"/>
        <v>#N/A</v>
      </c>
      <c r="AA124" s="101" t="e">
        <f t="shared" si="13"/>
        <v>#N/A</v>
      </c>
      <c r="AB124" s="101" t="e">
        <f t="shared" si="13"/>
        <v>#N/A</v>
      </c>
      <c r="AC124" s="101" t="e">
        <f t="shared" si="13"/>
        <v>#N/A</v>
      </c>
      <c r="AD124" s="101" t="e">
        <f t="shared" si="13"/>
        <v>#N/A</v>
      </c>
      <c r="AE124" s="101" t="e">
        <f t="shared" si="13"/>
        <v>#N/A</v>
      </c>
      <c r="AF124" s="101" t="e">
        <f t="shared" si="13"/>
        <v>#N/A</v>
      </c>
      <c r="AG124" s="101" t="e">
        <f t="shared" si="13"/>
        <v>#N/A</v>
      </c>
      <c r="AH124" s="101" t="e">
        <f t="shared" si="13"/>
        <v>#N/A</v>
      </c>
      <c r="AI124" s="101" t="e">
        <f t="shared" si="13"/>
        <v>#N/A</v>
      </c>
      <c r="AJ124" s="101" t="e">
        <f t="shared" si="13"/>
        <v>#N/A</v>
      </c>
      <c r="AK124" s="101" t="e">
        <f t="shared" si="13"/>
        <v>#N/A</v>
      </c>
      <c r="AL124" s="101" t="e">
        <f t="shared" si="13"/>
        <v>#N/A</v>
      </c>
      <c r="AM124" s="101" t="e">
        <f t="shared" si="13"/>
        <v>#N/A</v>
      </c>
      <c r="AN124" s="101" t="e">
        <f t="shared" si="13"/>
        <v>#N/A</v>
      </c>
      <c r="AO124" s="101" t="e">
        <f t="shared" si="13"/>
        <v>#N/A</v>
      </c>
      <c r="AP124" s="101" t="e">
        <f t="shared" si="13"/>
        <v>#N/A</v>
      </c>
      <c r="AQ124" s="101" t="e">
        <f t="shared" si="13"/>
        <v>#N/A</v>
      </c>
      <c r="AR124" s="101" t="e">
        <f t="shared" si="13"/>
        <v>#N/A</v>
      </c>
      <c r="AS124" s="101" t="e">
        <f t="shared" si="13"/>
        <v>#N/A</v>
      </c>
      <c r="AT124" s="101" t="e">
        <f t="shared" si="13"/>
        <v>#N/A</v>
      </c>
      <c r="AU124" s="101" t="e">
        <f t="shared" si="13"/>
        <v>#N/A</v>
      </c>
      <c r="AV124" s="101" t="e">
        <f t="shared" si="13"/>
        <v>#N/A</v>
      </c>
      <c r="AW124" s="101" t="e">
        <f t="shared" si="13"/>
        <v>#N/A</v>
      </c>
      <c r="AX124" s="101" t="e">
        <f t="shared" si="13"/>
        <v>#N/A</v>
      </c>
      <c r="AY124" s="101" t="e">
        <f t="shared" si="13"/>
        <v>#N/A</v>
      </c>
      <c r="AZ124" s="101" t="e">
        <f t="shared" si="13"/>
        <v>#N/A</v>
      </c>
      <c r="BA124" s="101" t="e">
        <f t="shared" si="13"/>
        <v>#N/A</v>
      </c>
      <c r="BB124" s="101" t="e">
        <f t="shared" si="13"/>
        <v>#N/A</v>
      </c>
      <c r="BC124" s="101" t="e">
        <f t="shared" si="13"/>
        <v>#N/A</v>
      </c>
      <c r="BD124" s="101" t="e">
        <f t="shared" si="13"/>
        <v>#N/A</v>
      </c>
      <c r="BE124" s="101" t="e">
        <f t="shared" si="13"/>
        <v>#N/A</v>
      </c>
      <c r="BF124" s="101" t="e">
        <f t="shared" si="13"/>
        <v>#N/A</v>
      </c>
      <c r="BG124" s="101" t="e">
        <f t="shared" si="13"/>
        <v>#N/A</v>
      </c>
      <c r="BH124" s="101" t="e">
        <f t="shared" si="13"/>
        <v>#N/A</v>
      </c>
      <c r="BI124" s="101" t="e">
        <f t="shared" si="13"/>
        <v>#N/A</v>
      </c>
      <c r="BJ124" s="101" t="e">
        <f t="shared" si="13"/>
        <v>#N/A</v>
      </c>
      <c r="BK124" s="101" t="e">
        <f t="shared" si="13"/>
        <v>#N/A</v>
      </c>
    </row>
    <row r="125" spans="1:65" x14ac:dyDescent="0.2">
      <c r="B125" s="105"/>
    </row>
    <row r="126" spans="1:65" x14ac:dyDescent="0.2">
      <c r="B126" s="12"/>
      <c r="N126" s="35"/>
      <c r="AB126" s="58"/>
      <c r="BM126" s="87"/>
    </row>
    <row r="127" spans="1:65" x14ac:dyDescent="0.2">
      <c r="B127" s="36"/>
      <c r="C127" s="18"/>
    </row>
    <row r="129" spans="2:4" x14ac:dyDescent="0.2">
      <c r="B129" s="103"/>
      <c r="C129" s="4"/>
    </row>
    <row r="132" spans="2:4" x14ac:dyDescent="0.2">
      <c r="D132" s="57"/>
    </row>
  </sheetData>
  <mergeCells count="1">
    <mergeCell ref="H2:K2"/>
  </mergeCells>
  <conditionalFormatting sqref="D90:BK90">
    <cfRule type="expression" dxfId="31" priority="8">
      <formula>D90-C90=21</formula>
    </cfRule>
  </conditionalFormatting>
  <conditionalFormatting sqref="BL124:BP124 BL58:BP58 BL49:BP49 BK56 C56:AU56 BB56:BI56 C46:BK49 C91:BP93 C123:BK124 C57:BK61">
    <cfRule type="expression" dxfId="30" priority="7">
      <formula>ISNA(C46)</formula>
    </cfRule>
  </conditionalFormatting>
  <conditionalFormatting sqref="AB126">
    <cfRule type="expression" dxfId="29" priority="6">
      <formula>AB126-AA126=21</formula>
    </cfRule>
  </conditionalFormatting>
  <conditionalFormatting sqref="BJ56">
    <cfRule type="expression" dxfId="28" priority="5">
      <formula>ISNA(BJ56)</formula>
    </cfRule>
  </conditionalFormatting>
  <conditionalFormatting sqref="BC56 AT56:BA56">
    <cfRule type="expression" dxfId="27" priority="4">
      <formula>ISNA(AT56)</formula>
    </cfRule>
  </conditionalFormatting>
  <conditionalFormatting sqref="BB56">
    <cfRule type="expression" dxfId="26" priority="3">
      <formula>ISNA(BB56)</formula>
    </cfRule>
  </conditionalFormatting>
  <conditionalFormatting sqref="BH56">
    <cfRule type="expression" dxfId="25" priority="2">
      <formula>ISNA(BH56)</formula>
    </cfRule>
  </conditionalFormatting>
  <conditionalFormatting sqref="AZ56">
    <cfRule type="expression" dxfId="24" priority="1">
      <formula>ISNA(AZ56)</formula>
    </cfRule>
  </conditionalFormatting>
  <printOptions horizontalCentered="1" verticalCentered="1"/>
  <pageMargins left="0.19685039370078741" right="0.19685039370078741" top="0.39370078740157483" bottom="0.39370078740157483" header="0.19685039370078741" footer="0.19685039370078741"/>
  <pageSetup paperSize="17" scale="52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BN132"/>
  <sheetViews>
    <sheetView topLeftCell="A43" zoomScale="85" zoomScaleNormal="85" workbookViewId="0">
      <selection activeCell="B1" sqref="B1"/>
    </sheetView>
  </sheetViews>
  <sheetFormatPr defaultRowHeight="12.75" outlineLevelRow="1" x14ac:dyDescent="0.2"/>
  <cols>
    <col min="1" max="1" width="1.7109375" style="34" customWidth="1"/>
    <col min="2" max="2" width="20.7109375" style="34" customWidth="1"/>
    <col min="3" max="6" width="6.7109375" style="34" hidden="1" customWidth="1"/>
    <col min="7" max="63" width="6.7109375" style="34" customWidth="1"/>
    <col min="64" max="64" width="4.7109375" style="34" customWidth="1"/>
    <col min="65" max="66" width="10.5703125" style="34" bestFit="1" customWidth="1"/>
    <col min="67" max="67" width="10.28515625" style="34" bestFit="1" customWidth="1"/>
    <col min="68" max="70" width="10" style="34" bestFit="1" customWidth="1"/>
    <col min="71" max="74" width="10.28515625" style="34" bestFit="1" customWidth="1"/>
    <col min="75" max="76" width="10" style="34" bestFit="1" customWidth="1"/>
    <col min="77" max="16384" width="9.140625" style="34"/>
  </cols>
  <sheetData>
    <row r="1" spans="2:64" ht="27.75" x14ac:dyDescent="0.4">
      <c r="B1" s="215" t="str">
        <f>Remaining!A1</f>
        <v>XXX001.8E Client Project Phase 1A Flowlines</v>
      </c>
      <c r="D1" s="22"/>
      <c r="E1" s="22"/>
      <c r="F1" s="22"/>
      <c r="G1" s="22"/>
      <c r="H1" s="22"/>
      <c r="I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Z1" s="22"/>
      <c r="AA1" s="22"/>
      <c r="AD1" s="22"/>
      <c r="AE1" s="22"/>
      <c r="AF1" s="22"/>
      <c r="AG1" s="22"/>
      <c r="AH1" s="22"/>
      <c r="AI1" s="22"/>
      <c r="AJ1" s="22"/>
      <c r="AK1" s="22"/>
      <c r="AL1" s="19"/>
      <c r="AN1" s="19"/>
      <c r="AO1" s="19"/>
      <c r="AP1" s="19"/>
      <c r="AQ1" s="19"/>
      <c r="BL1" s="80" t="s">
        <v>266</v>
      </c>
    </row>
    <row r="2" spans="2:64" ht="27.75" x14ac:dyDescent="0.4">
      <c r="C2" s="212"/>
      <c r="E2" s="211"/>
      <c r="F2" s="211"/>
      <c r="G2" s="213" t="s">
        <v>61</v>
      </c>
      <c r="H2" s="221">
        <f>Report!R1</f>
        <v>42237</v>
      </c>
      <c r="I2" s="221"/>
      <c r="J2" s="221"/>
      <c r="K2" s="221"/>
      <c r="L2" s="21"/>
      <c r="M2" s="21"/>
      <c r="N2" s="21"/>
      <c r="O2" s="21"/>
      <c r="P2" s="21"/>
      <c r="Q2" s="21"/>
      <c r="R2" s="21"/>
      <c r="S2" s="21"/>
    </row>
    <row r="3" spans="2:64" x14ac:dyDescent="0.2">
      <c r="B3" s="87"/>
    </row>
    <row r="44" spans="2:66" x14ac:dyDescent="0.2">
      <c r="B44" s="81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134"/>
      <c r="S44" s="134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</row>
    <row r="45" spans="2:66" s="4" customFormat="1" x14ac:dyDescent="0.2">
      <c r="B45" s="82" t="s">
        <v>29</v>
      </c>
      <c r="C45" s="90">
        <f>+Baseline!H4</f>
        <v>42125</v>
      </c>
      <c r="D45" s="90">
        <f>+Baseline!I4</f>
        <v>42132</v>
      </c>
      <c r="E45" s="90">
        <f>+Baseline!J4</f>
        <v>42139</v>
      </c>
      <c r="F45" s="90">
        <f>+Baseline!K4</f>
        <v>42146</v>
      </c>
      <c r="G45" s="90">
        <f>+Baseline!L4</f>
        <v>42153</v>
      </c>
      <c r="H45" s="90">
        <f>+Baseline!M4</f>
        <v>42160</v>
      </c>
      <c r="I45" s="90">
        <f>+Baseline!N4</f>
        <v>42167</v>
      </c>
      <c r="J45" s="90">
        <f>+Baseline!O4</f>
        <v>42174</v>
      </c>
      <c r="K45" s="90">
        <f>+Baseline!P4</f>
        <v>42181</v>
      </c>
      <c r="L45" s="90">
        <f>+Baseline!Q4</f>
        <v>42188</v>
      </c>
      <c r="M45" s="90">
        <f>+Baseline!R4</f>
        <v>42195</v>
      </c>
      <c r="N45" s="90">
        <f>+Baseline!S4</f>
        <v>42202</v>
      </c>
      <c r="O45" s="90">
        <f>+Baseline!T4</f>
        <v>42209</v>
      </c>
      <c r="P45" s="90">
        <f>+Baseline!U4</f>
        <v>42216</v>
      </c>
      <c r="Q45" s="90">
        <f>+Baseline!V4</f>
        <v>42223</v>
      </c>
      <c r="R45" s="90">
        <f>+Baseline!W4</f>
        <v>42230</v>
      </c>
      <c r="S45" s="90">
        <f>+Baseline!X4</f>
        <v>42237</v>
      </c>
      <c r="T45" s="90">
        <f>+Baseline!Y4</f>
        <v>42244</v>
      </c>
      <c r="U45" s="90">
        <f>+Baseline!Z4</f>
        <v>42251</v>
      </c>
      <c r="V45" s="90">
        <f>+Baseline!AA4</f>
        <v>42258</v>
      </c>
      <c r="W45" s="90">
        <f>+Baseline!AB4</f>
        <v>42265</v>
      </c>
      <c r="X45" s="90">
        <f>+Baseline!AC4</f>
        <v>42272</v>
      </c>
      <c r="Y45" s="90">
        <f>+Baseline!AD4</f>
        <v>42279</v>
      </c>
      <c r="Z45" s="90">
        <f>+Baseline!AE4</f>
        <v>42286</v>
      </c>
      <c r="AA45" s="90">
        <f>+Baseline!AF4</f>
        <v>42293</v>
      </c>
      <c r="AB45" s="90">
        <f>+Baseline!AG4</f>
        <v>42300</v>
      </c>
      <c r="AC45" s="90">
        <f>+Baseline!AH4</f>
        <v>42307</v>
      </c>
      <c r="AD45" s="90">
        <f>+Baseline!AI4</f>
        <v>42314</v>
      </c>
      <c r="AE45" s="90">
        <f>+Baseline!AJ4</f>
        <v>42321</v>
      </c>
      <c r="AF45" s="90">
        <f>+Baseline!AK4</f>
        <v>42328</v>
      </c>
      <c r="AG45" s="90">
        <f>+Baseline!AL4</f>
        <v>42335</v>
      </c>
      <c r="AH45" s="90">
        <f>+Baseline!AM4</f>
        <v>42342</v>
      </c>
      <c r="AI45" s="90">
        <f>+Baseline!AN4</f>
        <v>42349</v>
      </c>
      <c r="AJ45" s="90">
        <f>+Baseline!AO4</f>
        <v>42356</v>
      </c>
      <c r="AK45" s="90">
        <f>+Baseline!AP4</f>
        <v>42363</v>
      </c>
      <c r="AL45" s="90">
        <f>+Baseline!AQ4</f>
        <v>42370</v>
      </c>
      <c r="AM45" s="90">
        <f>+Baseline!AR4</f>
        <v>42377</v>
      </c>
      <c r="AN45" s="90">
        <f>+Baseline!AS4</f>
        <v>42384</v>
      </c>
      <c r="AO45" s="90">
        <f>+Baseline!AT4</f>
        <v>42391</v>
      </c>
      <c r="AP45" s="90">
        <f>+Baseline!AU4</f>
        <v>42398</v>
      </c>
      <c r="AQ45" s="90">
        <f>+Baseline!AV4</f>
        <v>42405</v>
      </c>
      <c r="AR45" s="90">
        <f>+Baseline!AW4</f>
        <v>42412</v>
      </c>
      <c r="AS45" s="90">
        <f>+Baseline!AX4</f>
        <v>42419</v>
      </c>
      <c r="AT45" s="90">
        <f>+Baseline!AY4</f>
        <v>42426</v>
      </c>
      <c r="AU45" s="90">
        <f>+Baseline!AZ4</f>
        <v>42433</v>
      </c>
      <c r="AV45" s="90">
        <f>+Baseline!BA4</f>
        <v>42440</v>
      </c>
      <c r="AW45" s="90">
        <f>+Baseline!BB4</f>
        <v>42447</v>
      </c>
      <c r="AX45" s="90">
        <f>+Baseline!BC4</f>
        <v>42454</v>
      </c>
      <c r="AY45" s="90">
        <f>+Baseline!BD4</f>
        <v>42461</v>
      </c>
      <c r="AZ45" s="90">
        <f>+Baseline!BE4</f>
        <v>42468</v>
      </c>
      <c r="BA45" s="90">
        <f>+Baseline!BF4</f>
        <v>42475</v>
      </c>
      <c r="BB45" s="90">
        <f>+Baseline!BG4</f>
        <v>42482</v>
      </c>
      <c r="BC45" s="90">
        <f>+Baseline!BH4</f>
        <v>42489</v>
      </c>
      <c r="BD45" s="90">
        <f>+Baseline!BI4</f>
        <v>42496</v>
      </c>
      <c r="BE45" s="90">
        <f>+Baseline!BJ4</f>
        <v>42503</v>
      </c>
      <c r="BF45" s="90">
        <f>+Baseline!BK4</f>
        <v>42510</v>
      </c>
      <c r="BG45" s="90">
        <f>+Baseline!BL4</f>
        <v>42517</v>
      </c>
      <c r="BH45" s="90">
        <f>+Baseline!BM4</f>
        <v>42524</v>
      </c>
      <c r="BI45" s="90">
        <f>+Baseline!BN4</f>
        <v>42531</v>
      </c>
      <c r="BJ45" s="90">
        <f>+Baseline!BO4</f>
        <v>42538</v>
      </c>
      <c r="BK45" s="90">
        <f>+Baseline!BP4</f>
        <v>42545</v>
      </c>
      <c r="BN45" s="73"/>
    </row>
    <row r="46" spans="2:66" x14ac:dyDescent="0.2">
      <c r="B46" s="83" t="s">
        <v>86</v>
      </c>
      <c r="C46" s="91">
        <f>C57+C58</f>
        <v>0</v>
      </c>
      <c r="D46" s="91">
        <f t="shared" ref="D46:BK46" si="0">D57+D58</f>
        <v>0</v>
      </c>
      <c r="E46" s="91">
        <f t="shared" si="0"/>
        <v>22.5</v>
      </c>
      <c r="F46" s="91">
        <f t="shared" si="0"/>
        <v>40.5</v>
      </c>
      <c r="G46" s="91">
        <f t="shared" si="0"/>
        <v>63</v>
      </c>
      <c r="H46" s="91">
        <f t="shared" si="0"/>
        <v>171.8</v>
      </c>
      <c r="I46" s="91">
        <f t="shared" si="0"/>
        <v>280.59000000000003</v>
      </c>
      <c r="J46" s="91">
        <f t="shared" si="0"/>
        <v>389.39</v>
      </c>
      <c r="K46" s="91">
        <f t="shared" si="0"/>
        <v>498.16999999999996</v>
      </c>
      <c r="L46" s="91">
        <f t="shared" si="0"/>
        <v>585.21</v>
      </c>
      <c r="M46" s="91">
        <f t="shared" si="0"/>
        <v>696.93000000000006</v>
      </c>
      <c r="N46" s="91">
        <f t="shared" si="0"/>
        <v>819.92000000000007</v>
      </c>
      <c r="O46" s="91">
        <f t="shared" si="0"/>
        <v>942.90000000000009</v>
      </c>
      <c r="P46" s="91">
        <f t="shared" si="0"/>
        <v>1064.82</v>
      </c>
      <c r="Q46" s="91">
        <f t="shared" si="0"/>
        <v>1161.07</v>
      </c>
      <c r="R46" s="91">
        <f t="shared" si="0"/>
        <v>1281.4000000000001</v>
      </c>
      <c r="S46" s="91">
        <f t="shared" si="0"/>
        <v>1401.72</v>
      </c>
      <c r="T46" s="91">
        <f t="shared" si="0"/>
        <v>1522.03</v>
      </c>
      <c r="U46" s="91">
        <f t="shared" si="0"/>
        <v>1642.35</v>
      </c>
      <c r="V46" s="91">
        <f t="shared" si="0"/>
        <v>1738.6</v>
      </c>
      <c r="W46" s="91">
        <f t="shared" si="0"/>
        <v>1881.11</v>
      </c>
      <c r="X46" s="91">
        <f t="shared" si="0"/>
        <v>2019.17</v>
      </c>
      <c r="Y46" s="91">
        <f t="shared" si="0"/>
        <v>2157.23</v>
      </c>
      <c r="Z46" s="91">
        <f t="shared" si="0"/>
        <v>2295.2799999999997</v>
      </c>
      <c r="AA46" s="91">
        <f t="shared" si="0"/>
        <v>2411.7200000000003</v>
      </c>
      <c r="AB46" s="91">
        <f t="shared" si="0"/>
        <v>2559.7799999999997</v>
      </c>
      <c r="AC46" s="91">
        <f t="shared" si="0"/>
        <v>2714.52</v>
      </c>
      <c r="AD46" s="91">
        <f t="shared" si="0"/>
        <v>2860.37</v>
      </c>
      <c r="AE46" s="91">
        <f t="shared" si="0"/>
        <v>3009.4300000000003</v>
      </c>
      <c r="AF46" s="91">
        <f t="shared" si="0"/>
        <v>3163.2799999999997</v>
      </c>
      <c r="AG46" s="91">
        <f t="shared" si="0"/>
        <v>3298.29</v>
      </c>
      <c r="AH46" s="91">
        <f t="shared" si="0"/>
        <v>3448.36</v>
      </c>
      <c r="AI46" s="91">
        <f t="shared" si="0"/>
        <v>3595.14</v>
      </c>
      <c r="AJ46" s="91">
        <f t="shared" si="0"/>
        <v>3738.71</v>
      </c>
      <c r="AK46" s="91">
        <f t="shared" si="0"/>
        <v>3738.71</v>
      </c>
      <c r="AL46" s="91">
        <f t="shared" si="0"/>
        <v>3738.71</v>
      </c>
      <c r="AM46" s="91">
        <f t="shared" si="0"/>
        <v>3877.49</v>
      </c>
      <c r="AN46" s="91">
        <f t="shared" si="0"/>
        <v>3994.19</v>
      </c>
      <c r="AO46" s="91">
        <f t="shared" si="0"/>
        <v>4100.63</v>
      </c>
      <c r="AP46" s="91">
        <f t="shared" si="0"/>
        <v>4207.07</v>
      </c>
      <c r="AQ46" s="91">
        <f t="shared" si="0"/>
        <v>4323.03</v>
      </c>
      <c r="AR46" s="91">
        <f t="shared" si="0"/>
        <v>4453.26</v>
      </c>
      <c r="AS46" s="91">
        <f t="shared" si="0"/>
        <v>4538.34</v>
      </c>
      <c r="AT46" s="91">
        <f t="shared" si="0"/>
        <v>4573</v>
      </c>
      <c r="AU46" s="91">
        <f t="shared" si="0"/>
        <v>4589</v>
      </c>
      <c r="AV46" s="91">
        <f t="shared" si="0"/>
        <v>4589</v>
      </c>
      <c r="AW46" s="91">
        <f t="shared" si="0"/>
        <v>4590</v>
      </c>
      <c r="AX46" s="91">
        <f t="shared" si="0"/>
        <v>4594</v>
      </c>
      <c r="AY46" s="91">
        <f t="shared" si="0"/>
        <v>4599</v>
      </c>
      <c r="AZ46" s="91">
        <f t="shared" si="0"/>
        <v>4599</v>
      </c>
      <c r="BA46" s="91">
        <f t="shared" si="0"/>
        <v>4599</v>
      </c>
      <c r="BB46" s="91">
        <f t="shared" si="0"/>
        <v>4599</v>
      </c>
      <c r="BC46" s="91">
        <f t="shared" si="0"/>
        <v>4599</v>
      </c>
      <c r="BD46" s="91">
        <f t="shared" si="0"/>
        <v>4599</v>
      </c>
      <c r="BE46" s="91">
        <f t="shared" si="0"/>
        <v>4605</v>
      </c>
      <c r="BF46" s="91">
        <f t="shared" si="0"/>
        <v>4615</v>
      </c>
      <c r="BG46" s="91">
        <f t="shared" si="0"/>
        <v>4623</v>
      </c>
      <c r="BH46" s="91">
        <f t="shared" si="0"/>
        <v>4629</v>
      </c>
      <c r="BI46" s="91">
        <f t="shared" si="0"/>
        <v>4635</v>
      </c>
      <c r="BJ46" s="91">
        <f t="shared" si="0"/>
        <v>4644</v>
      </c>
      <c r="BK46" s="91">
        <f t="shared" si="0"/>
        <v>4644</v>
      </c>
      <c r="BM46" s="4"/>
    </row>
    <row r="47" spans="2:66" x14ac:dyDescent="0.2">
      <c r="B47" s="84" t="s">
        <v>84</v>
      </c>
      <c r="C47" s="91" t="e">
        <f>IF(C60&gt;0,C60,NA())</f>
        <v>#N/A</v>
      </c>
      <c r="D47" s="91" t="e">
        <f t="shared" ref="D47:BK47" si="1">IF(D60&gt;0,D60,NA())</f>
        <v>#N/A</v>
      </c>
      <c r="E47" s="91" t="e">
        <f t="shared" si="1"/>
        <v>#N/A</v>
      </c>
      <c r="F47" s="91" t="e">
        <f t="shared" si="1"/>
        <v>#N/A</v>
      </c>
      <c r="G47" s="91">
        <f t="shared" si="1"/>
        <v>63</v>
      </c>
      <c r="H47" s="91">
        <f t="shared" si="1"/>
        <v>168.88</v>
      </c>
      <c r="I47" s="91">
        <f t="shared" si="1"/>
        <v>274.76</v>
      </c>
      <c r="J47" s="91">
        <f t="shared" si="1"/>
        <v>380.64</v>
      </c>
      <c r="K47" s="91">
        <f t="shared" si="1"/>
        <v>486.52</v>
      </c>
      <c r="L47" s="91">
        <f t="shared" si="1"/>
        <v>571.23</v>
      </c>
      <c r="M47" s="91">
        <f t="shared" si="1"/>
        <v>678.95</v>
      </c>
      <c r="N47" s="91">
        <f t="shared" si="1"/>
        <v>793.65000000000009</v>
      </c>
      <c r="O47" s="91">
        <f t="shared" si="1"/>
        <v>908.34999999999991</v>
      </c>
      <c r="P47" s="91">
        <f t="shared" si="1"/>
        <v>1021.97</v>
      </c>
      <c r="Q47" s="91">
        <f t="shared" si="1"/>
        <v>1111.5999999999999</v>
      </c>
      <c r="R47" s="91">
        <f t="shared" si="1"/>
        <v>1223.6199999999999</v>
      </c>
      <c r="S47" s="91">
        <f t="shared" si="1"/>
        <v>1335.65</v>
      </c>
      <c r="T47" s="91" t="e">
        <f t="shared" si="1"/>
        <v>#N/A</v>
      </c>
      <c r="U47" s="91" t="e">
        <f t="shared" si="1"/>
        <v>#N/A</v>
      </c>
      <c r="V47" s="91" t="e">
        <f t="shared" si="1"/>
        <v>#N/A</v>
      </c>
      <c r="W47" s="91" t="e">
        <f t="shared" si="1"/>
        <v>#N/A</v>
      </c>
      <c r="X47" s="91" t="e">
        <f t="shared" si="1"/>
        <v>#N/A</v>
      </c>
      <c r="Y47" s="91" t="e">
        <f t="shared" si="1"/>
        <v>#N/A</v>
      </c>
      <c r="Z47" s="91" t="e">
        <f t="shared" si="1"/>
        <v>#N/A</v>
      </c>
      <c r="AA47" s="91" t="e">
        <f t="shared" si="1"/>
        <v>#N/A</v>
      </c>
      <c r="AB47" s="91" t="e">
        <f t="shared" si="1"/>
        <v>#N/A</v>
      </c>
      <c r="AC47" s="91" t="e">
        <f t="shared" si="1"/>
        <v>#N/A</v>
      </c>
      <c r="AD47" s="91" t="e">
        <f t="shared" si="1"/>
        <v>#N/A</v>
      </c>
      <c r="AE47" s="91" t="e">
        <f t="shared" si="1"/>
        <v>#N/A</v>
      </c>
      <c r="AF47" s="91" t="e">
        <f t="shared" si="1"/>
        <v>#N/A</v>
      </c>
      <c r="AG47" s="91" t="e">
        <f t="shared" si="1"/>
        <v>#N/A</v>
      </c>
      <c r="AH47" s="91" t="e">
        <f t="shared" si="1"/>
        <v>#N/A</v>
      </c>
      <c r="AI47" s="91" t="e">
        <f t="shared" si="1"/>
        <v>#N/A</v>
      </c>
      <c r="AJ47" s="91" t="e">
        <f t="shared" si="1"/>
        <v>#N/A</v>
      </c>
      <c r="AK47" s="91" t="e">
        <f t="shared" si="1"/>
        <v>#N/A</v>
      </c>
      <c r="AL47" s="91" t="e">
        <f t="shared" si="1"/>
        <v>#N/A</v>
      </c>
      <c r="AM47" s="91" t="e">
        <f t="shared" si="1"/>
        <v>#N/A</v>
      </c>
      <c r="AN47" s="91" t="e">
        <f t="shared" si="1"/>
        <v>#N/A</v>
      </c>
      <c r="AO47" s="91" t="e">
        <f t="shared" si="1"/>
        <v>#N/A</v>
      </c>
      <c r="AP47" s="91" t="e">
        <f t="shared" si="1"/>
        <v>#N/A</v>
      </c>
      <c r="AQ47" s="91" t="e">
        <f t="shared" si="1"/>
        <v>#N/A</v>
      </c>
      <c r="AR47" s="91" t="e">
        <f t="shared" si="1"/>
        <v>#N/A</v>
      </c>
      <c r="AS47" s="91" t="e">
        <f t="shared" si="1"/>
        <v>#N/A</v>
      </c>
      <c r="AT47" s="91" t="e">
        <f t="shared" si="1"/>
        <v>#N/A</v>
      </c>
      <c r="AU47" s="91" t="e">
        <f t="shared" si="1"/>
        <v>#N/A</v>
      </c>
      <c r="AV47" s="91" t="e">
        <f t="shared" si="1"/>
        <v>#N/A</v>
      </c>
      <c r="AW47" s="91" t="e">
        <f t="shared" si="1"/>
        <v>#N/A</v>
      </c>
      <c r="AX47" s="91" t="e">
        <f t="shared" si="1"/>
        <v>#N/A</v>
      </c>
      <c r="AY47" s="91" t="e">
        <f t="shared" si="1"/>
        <v>#N/A</v>
      </c>
      <c r="AZ47" s="91" t="e">
        <f t="shared" si="1"/>
        <v>#N/A</v>
      </c>
      <c r="BA47" s="91" t="e">
        <f t="shared" si="1"/>
        <v>#N/A</v>
      </c>
      <c r="BB47" s="91" t="e">
        <f t="shared" si="1"/>
        <v>#N/A</v>
      </c>
      <c r="BC47" s="91" t="e">
        <f t="shared" si="1"/>
        <v>#N/A</v>
      </c>
      <c r="BD47" s="91" t="e">
        <f t="shared" si="1"/>
        <v>#N/A</v>
      </c>
      <c r="BE47" s="91" t="e">
        <f t="shared" si="1"/>
        <v>#N/A</v>
      </c>
      <c r="BF47" s="91" t="e">
        <f t="shared" si="1"/>
        <v>#N/A</v>
      </c>
      <c r="BG47" s="91" t="e">
        <f t="shared" si="1"/>
        <v>#N/A</v>
      </c>
      <c r="BH47" s="91" t="e">
        <f t="shared" si="1"/>
        <v>#N/A</v>
      </c>
      <c r="BI47" s="91" t="e">
        <f t="shared" si="1"/>
        <v>#N/A</v>
      </c>
      <c r="BJ47" s="91" t="e">
        <f t="shared" si="1"/>
        <v>#N/A</v>
      </c>
      <c r="BK47" s="91" t="e">
        <f t="shared" si="1"/>
        <v>#N/A</v>
      </c>
      <c r="BM47" s="4"/>
    </row>
    <row r="48" spans="2:66" x14ac:dyDescent="0.2">
      <c r="B48" s="85" t="s">
        <v>81</v>
      </c>
      <c r="C48" s="91">
        <f>IF(C45&lt;=$H$2,C59,NA())</f>
        <v>0</v>
      </c>
      <c r="D48" s="91">
        <f t="shared" ref="D48:AI48" si="2">IF(D45&lt;=$H$2,SUM(D59,C48),NA())</f>
        <v>0</v>
      </c>
      <c r="E48" s="91">
        <f t="shared" si="2"/>
        <v>0</v>
      </c>
      <c r="F48" s="91">
        <f t="shared" si="2"/>
        <v>27</v>
      </c>
      <c r="G48" s="91">
        <f t="shared" si="2"/>
        <v>63</v>
      </c>
      <c r="H48" s="91">
        <f t="shared" si="2"/>
        <v>120</v>
      </c>
      <c r="I48" s="91">
        <f t="shared" si="2"/>
        <v>224</v>
      </c>
      <c r="J48" s="91">
        <f t="shared" si="2"/>
        <v>303</v>
      </c>
      <c r="K48" s="91">
        <f t="shared" si="2"/>
        <v>414</v>
      </c>
      <c r="L48" s="91">
        <f t="shared" si="2"/>
        <v>538</v>
      </c>
      <c r="M48" s="91">
        <f t="shared" si="2"/>
        <v>668</v>
      </c>
      <c r="N48" s="91">
        <f t="shared" si="2"/>
        <v>788</v>
      </c>
      <c r="O48" s="91">
        <f t="shared" si="2"/>
        <v>900</v>
      </c>
      <c r="P48" s="91">
        <f t="shared" si="2"/>
        <v>1020</v>
      </c>
      <c r="Q48" s="91">
        <f t="shared" si="2"/>
        <v>1134</v>
      </c>
      <c r="R48" s="91">
        <f t="shared" si="2"/>
        <v>1254</v>
      </c>
      <c r="S48" s="91">
        <f t="shared" si="2"/>
        <v>1374</v>
      </c>
      <c r="T48" s="91" t="e">
        <f t="shared" si="2"/>
        <v>#N/A</v>
      </c>
      <c r="U48" s="91" t="e">
        <f t="shared" si="2"/>
        <v>#N/A</v>
      </c>
      <c r="V48" s="91" t="e">
        <f t="shared" si="2"/>
        <v>#N/A</v>
      </c>
      <c r="W48" s="91" t="e">
        <f t="shared" si="2"/>
        <v>#N/A</v>
      </c>
      <c r="X48" s="91" t="e">
        <f t="shared" si="2"/>
        <v>#N/A</v>
      </c>
      <c r="Y48" s="91" t="e">
        <f t="shared" si="2"/>
        <v>#N/A</v>
      </c>
      <c r="Z48" s="91" t="e">
        <f t="shared" si="2"/>
        <v>#N/A</v>
      </c>
      <c r="AA48" s="91" t="e">
        <f t="shared" si="2"/>
        <v>#N/A</v>
      </c>
      <c r="AB48" s="91" t="e">
        <f t="shared" si="2"/>
        <v>#N/A</v>
      </c>
      <c r="AC48" s="91" t="e">
        <f t="shared" si="2"/>
        <v>#N/A</v>
      </c>
      <c r="AD48" s="91" t="e">
        <f t="shared" si="2"/>
        <v>#N/A</v>
      </c>
      <c r="AE48" s="91" t="e">
        <f t="shared" si="2"/>
        <v>#N/A</v>
      </c>
      <c r="AF48" s="91" t="e">
        <f t="shared" si="2"/>
        <v>#N/A</v>
      </c>
      <c r="AG48" s="91" t="e">
        <f t="shared" si="2"/>
        <v>#N/A</v>
      </c>
      <c r="AH48" s="91" t="e">
        <f t="shared" si="2"/>
        <v>#N/A</v>
      </c>
      <c r="AI48" s="91" t="e">
        <f t="shared" si="2"/>
        <v>#N/A</v>
      </c>
      <c r="AJ48" s="91" t="e">
        <f t="shared" ref="AJ48:BK48" si="3">IF(AJ45&lt;=$H$2,SUM(AJ59,AI48),NA())</f>
        <v>#N/A</v>
      </c>
      <c r="AK48" s="91" t="e">
        <f t="shared" si="3"/>
        <v>#N/A</v>
      </c>
      <c r="AL48" s="91" t="e">
        <f t="shared" si="3"/>
        <v>#N/A</v>
      </c>
      <c r="AM48" s="91" t="e">
        <f t="shared" si="3"/>
        <v>#N/A</v>
      </c>
      <c r="AN48" s="91" t="e">
        <f t="shared" si="3"/>
        <v>#N/A</v>
      </c>
      <c r="AO48" s="91" t="e">
        <f t="shared" si="3"/>
        <v>#N/A</v>
      </c>
      <c r="AP48" s="91" t="e">
        <f t="shared" si="3"/>
        <v>#N/A</v>
      </c>
      <c r="AQ48" s="91" t="e">
        <f t="shared" si="3"/>
        <v>#N/A</v>
      </c>
      <c r="AR48" s="91" t="e">
        <f t="shared" si="3"/>
        <v>#N/A</v>
      </c>
      <c r="AS48" s="91" t="e">
        <f t="shared" si="3"/>
        <v>#N/A</v>
      </c>
      <c r="AT48" s="91" t="e">
        <f t="shared" si="3"/>
        <v>#N/A</v>
      </c>
      <c r="AU48" s="91" t="e">
        <f t="shared" si="3"/>
        <v>#N/A</v>
      </c>
      <c r="AV48" s="91" t="e">
        <f t="shared" si="3"/>
        <v>#N/A</v>
      </c>
      <c r="AW48" s="91" t="e">
        <f t="shared" si="3"/>
        <v>#N/A</v>
      </c>
      <c r="AX48" s="91" t="e">
        <f t="shared" si="3"/>
        <v>#N/A</v>
      </c>
      <c r="AY48" s="91" t="e">
        <f t="shared" si="3"/>
        <v>#N/A</v>
      </c>
      <c r="AZ48" s="91" t="e">
        <f t="shared" si="3"/>
        <v>#N/A</v>
      </c>
      <c r="BA48" s="91" t="e">
        <f t="shared" si="3"/>
        <v>#N/A</v>
      </c>
      <c r="BB48" s="91" t="e">
        <f t="shared" si="3"/>
        <v>#N/A</v>
      </c>
      <c r="BC48" s="91" t="e">
        <f t="shared" si="3"/>
        <v>#N/A</v>
      </c>
      <c r="BD48" s="91" t="e">
        <f t="shared" si="3"/>
        <v>#N/A</v>
      </c>
      <c r="BE48" s="91" t="e">
        <f t="shared" si="3"/>
        <v>#N/A</v>
      </c>
      <c r="BF48" s="91" t="e">
        <f t="shared" si="3"/>
        <v>#N/A</v>
      </c>
      <c r="BG48" s="91" t="e">
        <f t="shared" si="3"/>
        <v>#N/A</v>
      </c>
      <c r="BH48" s="91" t="e">
        <f t="shared" si="3"/>
        <v>#N/A</v>
      </c>
      <c r="BI48" s="91" t="e">
        <f t="shared" si="3"/>
        <v>#N/A</v>
      </c>
      <c r="BJ48" s="91" t="e">
        <f t="shared" si="3"/>
        <v>#N/A</v>
      </c>
      <c r="BK48" s="91" t="e">
        <f t="shared" si="3"/>
        <v>#N/A</v>
      </c>
      <c r="BM48" s="4"/>
    </row>
    <row r="49" spans="2:65" x14ac:dyDescent="0.2">
      <c r="B49" s="86" t="s">
        <v>85</v>
      </c>
      <c r="C49" s="91" t="e">
        <f>IF(C45&lt;$H$2,NA(),IF(C45=$H$2,C48,C61))</f>
        <v>#N/A</v>
      </c>
      <c r="D49" s="91" t="e">
        <f t="shared" ref="D49:AI49" si="4">IF(D45&lt;$H$2,NA(),IF(D45=$H$2,D48,SUM(D61,C49)))</f>
        <v>#N/A</v>
      </c>
      <c r="E49" s="91" t="e">
        <f t="shared" si="4"/>
        <v>#N/A</v>
      </c>
      <c r="F49" s="91" t="e">
        <f t="shared" si="4"/>
        <v>#N/A</v>
      </c>
      <c r="G49" s="91" t="e">
        <f t="shared" si="4"/>
        <v>#N/A</v>
      </c>
      <c r="H49" s="91" t="e">
        <f t="shared" si="4"/>
        <v>#N/A</v>
      </c>
      <c r="I49" s="91" t="e">
        <f t="shared" si="4"/>
        <v>#N/A</v>
      </c>
      <c r="J49" s="91" t="e">
        <f t="shared" si="4"/>
        <v>#N/A</v>
      </c>
      <c r="K49" s="91" t="e">
        <f t="shared" si="4"/>
        <v>#N/A</v>
      </c>
      <c r="L49" s="91" t="e">
        <f t="shared" si="4"/>
        <v>#N/A</v>
      </c>
      <c r="M49" s="91" t="e">
        <f t="shared" si="4"/>
        <v>#N/A</v>
      </c>
      <c r="N49" s="91" t="e">
        <f t="shared" si="4"/>
        <v>#N/A</v>
      </c>
      <c r="O49" s="91" t="e">
        <f t="shared" si="4"/>
        <v>#N/A</v>
      </c>
      <c r="P49" s="91" t="e">
        <f t="shared" si="4"/>
        <v>#N/A</v>
      </c>
      <c r="Q49" s="91" t="e">
        <f t="shared" si="4"/>
        <v>#N/A</v>
      </c>
      <c r="R49" s="91" t="e">
        <f t="shared" si="4"/>
        <v>#N/A</v>
      </c>
      <c r="S49" s="91">
        <f t="shared" si="4"/>
        <v>1374</v>
      </c>
      <c r="T49" s="91">
        <f t="shared" si="4"/>
        <v>1500.37</v>
      </c>
      <c r="U49" s="91">
        <f t="shared" si="4"/>
        <v>1626.7399999999998</v>
      </c>
      <c r="V49" s="91">
        <f t="shared" si="4"/>
        <v>1727.8399999999997</v>
      </c>
      <c r="W49" s="91">
        <f t="shared" si="4"/>
        <v>1866.1899999999996</v>
      </c>
      <c r="X49" s="91">
        <f t="shared" si="4"/>
        <v>2007.5299999999995</v>
      </c>
      <c r="Y49" s="91">
        <f t="shared" si="4"/>
        <v>2148.8699999999994</v>
      </c>
      <c r="Z49" s="91">
        <f t="shared" si="4"/>
        <v>2298.2099999999996</v>
      </c>
      <c r="AA49" s="91">
        <f t="shared" si="4"/>
        <v>2417.2899999999995</v>
      </c>
      <c r="AB49" s="91">
        <f t="shared" si="4"/>
        <v>2568.6299999999997</v>
      </c>
      <c r="AC49" s="91">
        <f t="shared" si="4"/>
        <v>2726.6499999999996</v>
      </c>
      <c r="AD49" s="91">
        <f t="shared" si="4"/>
        <v>2875.7899999999995</v>
      </c>
      <c r="AE49" s="91">
        <f t="shared" si="4"/>
        <v>3024.9299999999994</v>
      </c>
      <c r="AF49" s="91">
        <f t="shared" si="4"/>
        <v>3174.0699999999993</v>
      </c>
      <c r="AG49" s="91">
        <f t="shared" si="4"/>
        <v>3307.2599999999993</v>
      </c>
      <c r="AH49" s="91">
        <f t="shared" si="4"/>
        <v>3458.7099999999991</v>
      </c>
      <c r="AI49" s="91">
        <f t="shared" si="4"/>
        <v>3606.869999999999</v>
      </c>
      <c r="AJ49" s="91">
        <f t="shared" ref="AJ49:BK49" si="5">IF(AJ45&lt;$H$2,NA(),IF(AJ45=$H$2,AJ48,SUM(AJ61,AI49)))</f>
        <v>3755.0299999999988</v>
      </c>
      <c r="AK49" s="91">
        <f t="shared" si="5"/>
        <v>3755.0299999999988</v>
      </c>
      <c r="AL49" s="91">
        <f t="shared" si="5"/>
        <v>3755.0299999999988</v>
      </c>
      <c r="AM49" s="91">
        <f t="shared" si="5"/>
        <v>3903.1899999999987</v>
      </c>
      <c r="AN49" s="91">
        <f t="shared" si="5"/>
        <v>4024.4899999999989</v>
      </c>
      <c r="AO49" s="91">
        <f t="shared" si="5"/>
        <v>4132.3099999999986</v>
      </c>
      <c r="AP49" s="91">
        <f t="shared" si="5"/>
        <v>4240.1299999999983</v>
      </c>
      <c r="AQ49" s="91">
        <f t="shared" si="5"/>
        <v>4357.4699999999984</v>
      </c>
      <c r="AR49" s="91">
        <f t="shared" si="5"/>
        <v>4489.0899999999983</v>
      </c>
      <c r="AS49" s="91">
        <f t="shared" si="5"/>
        <v>4575.2699999999986</v>
      </c>
      <c r="AT49" s="91">
        <f t="shared" si="5"/>
        <v>4611.3199999999988</v>
      </c>
      <c r="AU49" s="91">
        <f t="shared" si="5"/>
        <v>4627.3199999999988</v>
      </c>
      <c r="AV49" s="91">
        <f t="shared" si="5"/>
        <v>4627.3199999999988</v>
      </c>
      <c r="AW49" s="91">
        <f t="shared" si="5"/>
        <v>4628.3199999999988</v>
      </c>
      <c r="AX49" s="91">
        <f t="shared" si="5"/>
        <v>4632.3199999999988</v>
      </c>
      <c r="AY49" s="91">
        <f t="shared" si="5"/>
        <v>4637.3199999999988</v>
      </c>
      <c r="AZ49" s="91">
        <f t="shared" si="5"/>
        <v>4637.3199999999988</v>
      </c>
      <c r="BA49" s="91">
        <f t="shared" si="5"/>
        <v>4637.3199999999988</v>
      </c>
      <c r="BB49" s="91">
        <f t="shared" si="5"/>
        <v>4637.3199999999988</v>
      </c>
      <c r="BC49" s="91">
        <f t="shared" si="5"/>
        <v>4637.3199999999988</v>
      </c>
      <c r="BD49" s="91">
        <f t="shared" si="5"/>
        <v>4637.3199999999988</v>
      </c>
      <c r="BE49" s="91">
        <f t="shared" si="5"/>
        <v>4643.3199999999988</v>
      </c>
      <c r="BF49" s="91">
        <f t="shared" si="5"/>
        <v>4653.3199999999988</v>
      </c>
      <c r="BG49" s="91">
        <f t="shared" si="5"/>
        <v>4661.3199999999988</v>
      </c>
      <c r="BH49" s="91">
        <f t="shared" si="5"/>
        <v>4667.3199999999988</v>
      </c>
      <c r="BI49" s="91">
        <f t="shared" si="5"/>
        <v>4673.3199999999988</v>
      </c>
      <c r="BJ49" s="91">
        <f t="shared" si="5"/>
        <v>4682.3199999999988</v>
      </c>
      <c r="BK49" s="91">
        <f t="shared" si="5"/>
        <v>4682.3199999999988</v>
      </c>
      <c r="BM49" s="87"/>
    </row>
    <row r="50" spans="2:65" hidden="1" outlineLevel="1" x14ac:dyDescent="0.2">
      <c r="B50" s="88" t="s">
        <v>96</v>
      </c>
      <c r="BM50" s="60"/>
    </row>
    <row r="51" spans="2:65" hidden="1" outlineLevel="1" x14ac:dyDescent="0.2">
      <c r="B51" s="83" t="s">
        <v>87</v>
      </c>
      <c r="C51" s="92">
        <f t="shared" ref="C51:BK51" si="6">+C46/$C$62</f>
        <v>0</v>
      </c>
      <c r="D51" s="92">
        <f t="shared" si="6"/>
        <v>0</v>
      </c>
      <c r="E51" s="92">
        <f t="shared" si="6"/>
        <v>4.8449612403100775E-3</v>
      </c>
      <c r="F51" s="92">
        <f t="shared" si="6"/>
        <v>8.7209302325581394E-3</v>
      </c>
      <c r="G51" s="92">
        <f t="shared" si="6"/>
        <v>1.3565891472868217E-2</v>
      </c>
      <c r="H51" s="92">
        <f t="shared" si="6"/>
        <v>3.6993970714900952E-2</v>
      </c>
      <c r="I51" s="92">
        <f t="shared" si="6"/>
        <v>6.0419896640826878E-2</v>
      </c>
      <c r="J51" s="92">
        <f t="shared" si="6"/>
        <v>8.3847975882859596E-2</v>
      </c>
      <c r="K51" s="92">
        <f t="shared" si="6"/>
        <v>0.10727174849267872</v>
      </c>
      <c r="L51" s="92">
        <f t="shared" si="6"/>
        <v>0.12601421188630491</v>
      </c>
      <c r="M51" s="92">
        <f t="shared" si="6"/>
        <v>0.15007105943152457</v>
      </c>
      <c r="N51" s="92">
        <f t="shared" si="6"/>
        <v>0.17655469422911285</v>
      </c>
      <c r="O51" s="92">
        <f t="shared" si="6"/>
        <v>0.20303617571059435</v>
      </c>
      <c r="P51" s="92">
        <f t="shared" si="6"/>
        <v>0.2292894056847545</v>
      </c>
      <c r="Q51" s="92">
        <f t="shared" si="6"/>
        <v>0.25001507321274763</v>
      </c>
      <c r="R51" s="92">
        <f t="shared" si="6"/>
        <v>0.27592592592592596</v>
      </c>
      <c r="S51" s="92">
        <f t="shared" si="6"/>
        <v>0.30183462532299743</v>
      </c>
      <c r="T51" s="92">
        <f t="shared" si="6"/>
        <v>0.32774117140396208</v>
      </c>
      <c r="U51" s="92">
        <f t="shared" si="6"/>
        <v>0.35364987080103355</v>
      </c>
      <c r="V51" s="92">
        <f t="shared" si="6"/>
        <v>0.3743755383290267</v>
      </c>
      <c r="W51" s="92">
        <f t="shared" si="6"/>
        <v>0.4050624461670973</v>
      </c>
      <c r="X51" s="92">
        <f t="shared" si="6"/>
        <v>0.43479112833764</v>
      </c>
      <c r="Y51" s="92">
        <f t="shared" si="6"/>
        <v>0.46451981050818258</v>
      </c>
      <c r="Z51" s="92">
        <f t="shared" si="6"/>
        <v>0.49424633936261836</v>
      </c>
      <c r="AA51" s="92">
        <f t="shared" si="6"/>
        <v>0.51931955211024983</v>
      </c>
      <c r="AB51" s="92">
        <f t="shared" si="6"/>
        <v>0.55120155038759688</v>
      </c>
      <c r="AC51" s="92">
        <f t="shared" si="6"/>
        <v>0.58452196382428945</v>
      </c>
      <c r="AD51" s="92">
        <f t="shared" si="6"/>
        <v>0.61592807924203274</v>
      </c>
      <c r="AE51" s="92">
        <f t="shared" si="6"/>
        <v>0.64802540913006035</v>
      </c>
      <c r="AF51" s="92">
        <f t="shared" si="6"/>
        <v>0.68115417743324713</v>
      </c>
      <c r="AG51" s="92">
        <f t="shared" si="6"/>
        <v>0.71022609819121452</v>
      </c>
      <c r="AH51" s="92">
        <f t="shared" si="6"/>
        <v>0.74254091300602931</v>
      </c>
      <c r="AI51" s="92">
        <f t="shared" si="6"/>
        <v>0.77414728682170542</v>
      </c>
      <c r="AJ51" s="92">
        <f t="shared" si="6"/>
        <v>0.80506244616709732</v>
      </c>
      <c r="AK51" s="92">
        <f t="shared" si="6"/>
        <v>0.80506244616709732</v>
      </c>
      <c r="AL51" s="92">
        <f t="shared" si="6"/>
        <v>0.80506244616709732</v>
      </c>
      <c r="AM51" s="92">
        <f t="shared" si="6"/>
        <v>0.83494616709732983</v>
      </c>
      <c r="AN51" s="92">
        <f t="shared" si="6"/>
        <v>0.86007536606373813</v>
      </c>
      <c r="AO51" s="92">
        <f t="shared" si="6"/>
        <v>0.88299526270456508</v>
      </c>
      <c r="AP51" s="92">
        <f t="shared" si="6"/>
        <v>0.9059151593453918</v>
      </c>
      <c r="AQ51" s="92">
        <f t="shared" si="6"/>
        <v>0.93088501291989656</v>
      </c>
      <c r="AR51" s="92">
        <f t="shared" si="6"/>
        <v>0.95892764857881141</v>
      </c>
      <c r="AS51" s="92">
        <f t="shared" si="6"/>
        <v>0.97724806201550396</v>
      </c>
      <c r="AT51" s="92">
        <f t="shared" si="6"/>
        <v>0.98471145564168816</v>
      </c>
      <c r="AU51" s="92">
        <f t="shared" si="6"/>
        <v>0.98815676141257536</v>
      </c>
      <c r="AV51" s="92">
        <f t="shared" si="6"/>
        <v>0.98815676141257536</v>
      </c>
      <c r="AW51" s="92">
        <f t="shared" si="6"/>
        <v>0.98837209302325579</v>
      </c>
      <c r="AX51" s="92">
        <f t="shared" si="6"/>
        <v>0.98923341946597765</v>
      </c>
      <c r="AY51" s="92">
        <f t="shared" si="6"/>
        <v>0.99031007751937983</v>
      </c>
      <c r="AZ51" s="92">
        <f t="shared" si="6"/>
        <v>0.99031007751937983</v>
      </c>
      <c r="BA51" s="92">
        <f t="shared" si="6"/>
        <v>0.99031007751937983</v>
      </c>
      <c r="BB51" s="92">
        <f t="shared" si="6"/>
        <v>0.99031007751937983</v>
      </c>
      <c r="BC51" s="92">
        <f t="shared" si="6"/>
        <v>0.99031007751937983</v>
      </c>
      <c r="BD51" s="92">
        <f t="shared" si="6"/>
        <v>0.99031007751937983</v>
      </c>
      <c r="BE51" s="92">
        <f t="shared" si="6"/>
        <v>0.99160206718346255</v>
      </c>
      <c r="BF51" s="92">
        <f t="shared" si="6"/>
        <v>0.99375538329026702</v>
      </c>
      <c r="BG51" s="92">
        <f t="shared" si="6"/>
        <v>0.99547803617571062</v>
      </c>
      <c r="BH51" s="92">
        <f t="shared" si="6"/>
        <v>0.99677002583979324</v>
      </c>
      <c r="BI51" s="92">
        <f t="shared" si="6"/>
        <v>0.99806201550387597</v>
      </c>
      <c r="BJ51" s="92">
        <f t="shared" si="6"/>
        <v>1</v>
      </c>
      <c r="BK51" s="92">
        <f t="shared" si="6"/>
        <v>1</v>
      </c>
    </row>
    <row r="52" spans="2:65" hidden="1" outlineLevel="1" x14ac:dyDescent="0.2">
      <c r="B52" s="84" t="s">
        <v>88</v>
      </c>
      <c r="C52" s="92" t="str">
        <f t="shared" ref="C52:BK54" si="7">IF(ISNUMBER(C47),C47/$C$62,"")</f>
        <v/>
      </c>
      <c r="D52" s="92" t="str">
        <f t="shared" si="7"/>
        <v/>
      </c>
      <c r="E52" s="92" t="str">
        <f t="shared" si="7"/>
        <v/>
      </c>
      <c r="F52" s="92" t="str">
        <f t="shared" si="7"/>
        <v/>
      </c>
      <c r="G52" s="92">
        <f t="shared" si="7"/>
        <v>1.3565891472868217E-2</v>
      </c>
      <c r="H52" s="92">
        <f t="shared" si="7"/>
        <v>3.6365202411714037E-2</v>
      </c>
      <c r="I52" s="92">
        <f t="shared" si="7"/>
        <v>5.9164513350559861E-2</v>
      </c>
      <c r="J52" s="92">
        <f t="shared" si="7"/>
        <v>8.1963824289405685E-2</v>
      </c>
      <c r="K52" s="92">
        <f t="shared" si="7"/>
        <v>0.10476313522825151</v>
      </c>
      <c r="L52" s="92">
        <f t="shared" si="7"/>
        <v>0.12300387596899225</v>
      </c>
      <c r="M52" s="92">
        <f t="shared" si="7"/>
        <v>0.1461993970714901</v>
      </c>
      <c r="N52" s="92">
        <f t="shared" si="7"/>
        <v>0.17089793281653748</v>
      </c>
      <c r="O52" s="92">
        <f t="shared" si="7"/>
        <v>0.19559646856158483</v>
      </c>
      <c r="P52" s="92">
        <f t="shared" si="7"/>
        <v>0.22006244616709733</v>
      </c>
      <c r="Q52" s="92">
        <f t="shared" si="7"/>
        <v>0.23936261843238585</v>
      </c>
      <c r="R52" s="92">
        <f t="shared" si="7"/>
        <v>0.2634840654608096</v>
      </c>
      <c r="S52" s="92">
        <f t="shared" si="7"/>
        <v>0.28760766580534025</v>
      </c>
      <c r="T52" s="92" t="str">
        <f t="shared" si="7"/>
        <v/>
      </c>
      <c r="U52" s="92" t="str">
        <f t="shared" si="7"/>
        <v/>
      </c>
      <c r="V52" s="92" t="str">
        <f t="shared" si="7"/>
        <v/>
      </c>
      <c r="W52" s="92" t="str">
        <f t="shared" si="7"/>
        <v/>
      </c>
      <c r="X52" s="92" t="str">
        <f t="shared" si="7"/>
        <v/>
      </c>
      <c r="Y52" s="92" t="str">
        <f t="shared" si="7"/>
        <v/>
      </c>
      <c r="Z52" s="92" t="str">
        <f t="shared" si="7"/>
        <v/>
      </c>
      <c r="AA52" s="92" t="str">
        <f t="shared" si="7"/>
        <v/>
      </c>
      <c r="AB52" s="92" t="str">
        <f t="shared" si="7"/>
        <v/>
      </c>
      <c r="AC52" s="92" t="str">
        <f t="shared" si="7"/>
        <v/>
      </c>
      <c r="AD52" s="92" t="str">
        <f t="shared" si="7"/>
        <v/>
      </c>
      <c r="AE52" s="92" t="str">
        <f t="shared" si="7"/>
        <v/>
      </c>
      <c r="AF52" s="92" t="str">
        <f t="shared" si="7"/>
        <v/>
      </c>
      <c r="AG52" s="92" t="str">
        <f t="shared" si="7"/>
        <v/>
      </c>
      <c r="AH52" s="92" t="str">
        <f t="shared" si="7"/>
        <v/>
      </c>
      <c r="AI52" s="92" t="str">
        <f t="shared" si="7"/>
        <v/>
      </c>
      <c r="AJ52" s="92" t="str">
        <f t="shared" si="7"/>
        <v/>
      </c>
      <c r="AK52" s="92" t="str">
        <f t="shared" si="7"/>
        <v/>
      </c>
      <c r="AL52" s="92" t="str">
        <f t="shared" si="7"/>
        <v/>
      </c>
      <c r="AM52" s="92" t="str">
        <f t="shared" si="7"/>
        <v/>
      </c>
      <c r="AN52" s="92" t="str">
        <f t="shared" si="7"/>
        <v/>
      </c>
      <c r="AO52" s="92" t="str">
        <f t="shared" si="7"/>
        <v/>
      </c>
      <c r="AP52" s="92" t="str">
        <f t="shared" si="7"/>
        <v/>
      </c>
      <c r="AQ52" s="92" t="str">
        <f t="shared" si="7"/>
        <v/>
      </c>
      <c r="AR52" s="92" t="str">
        <f t="shared" si="7"/>
        <v/>
      </c>
      <c r="AS52" s="92" t="str">
        <f t="shared" si="7"/>
        <v/>
      </c>
      <c r="AT52" s="92" t="str">
        <f t="shared" si="7"/>
        <v/>
      </c>
      <c r="AU52" s="92" t="str">
        <f t="shared" si="7"/>
        <v/>
      </c>
      <c r="AV52" s="92" t="str">
        <f t="shared" si="7"/>
        <v/>
      </c>
      <c r="AW52" s="92" t="str">
        <f t="shared" si="7"/>
        <v/>
      </c>
      <c r="AX52" s="92" t="str">
        <f t="shared" si="7"/>
        <v/>
      </c>
      <c r="AY52" s="92" t="str">
        <f t="shared" si="7"/>
        <v/>
      </c>
      <c r="AZ52" s="92" t="str">
        <f t="shared" si="7"/>
        <v/>
      </c>
      <c r="BA52" s="92" t="str">
        <f t="shared" si="7"/>
        <v/>
      </c>
      <c r="BB52" s="92" t="str">
        <f t="shared" si="7"/>
        <v/>
      </c>
      <c r="BC52" s="92" t="str">
        <f t="shared" si="7"/>
        <v/>
      </c>
      <c r="BD52" s="92" t="str">
        <f t="shared" si="7"/>
        <v/>
      </c>
      <c r="BE52" s="92" t="str">
        <f t="shared" si="7"/>
        <v/>
      </c>
      <c r="BF52" s="92" t="str">
        <f t="shared" si="7"/>
        <v/>
      </c>
      <c r="BG52" s="92" t="str">
        <f t="shared" si="7"/>
        <v/>
      </c>
      <c r="BH52" s="92" t="str">
        <f t="shared" si="7"/>
        <v/>
      </c>
      <c r="BI52" s="92" t="str">
        <f t="shared" si="7"/>
        <v/>
      </c>
      <c r="BJ52" s="92" t="str">
        <f t="shared" si="7"/>
        <v/>
      </c>
      <c r="BK52" s="92" t="str">
        <f t="shared" si="7"/>
        <v/>
      </c>
    </row>
    <row r="53" spans="2:65" hidden="1" outlineLevel="1" x14ac:dyDescent="0.2">
      <c r="B53" s="89" t="s">
        <v>89</v>
      </c>
      <c r="C53" s="92">
        <f>IF(ISNUMBER(C48),C48/$C$62,"")</f>
        <v>0</v>
      </c>
      <c r="D53" s="92">
        <f t="shared" si="7"/>
        <v>0</v>
      </c>
      <c r="E53" s="92">
        <f t="shared" si="7"/>
        <v>0</v>
      </c>
      <c r="F53" s="92">
        <f t="shared" si="7"/>
        <v>5.8139534883720929E-3</v>
      </c>
      <c r="G53" s="92">
        <f t="shared" si="7"/>
        <v>1.3565891472868217E-2</v>
      </c>
      <c r="H53" s="92">
        <f t="shared" si="7"/>
        <v>2.5839793281653745E-2</v>
      </c>
      <c r="I53" s="92">
        <f t="shared" si="7"/>
        <v>4.8234280792420328E-2</v>
      </c>
      <c r="J53" s="92">
        <f t="shared" si="7"/>
        <v>6.5245478036175711E-2</v>
      </c>
      <c r="K53" s="92">
        <f t="shared" si="7"/>
        <v>8.9147286821705432E-2</v>
      </c>
      <c r="L53" s="92">
        <f t="shared" si="7"/>
        <v>0.11584840654608096</v>
      </c>
      <c r="M53" s="92">
        <f t="shared" si="7"/>
        <v>0.1438415159345392</v>
      </c>
      <c r="N53" s="92">
        <f t="shared" si="7"/>
        <v>0.16968130921619293</v>
      </c>
      <c r="O53" s="92">
        <f t="shared" si="7"/>
        <v>0.19379844961240311</v>
      </c>
      <c r="P53" s="92">
        <f t="shared" si="7"/>
        <v>0.21963824289405684</v>
      </c>
      <c r="Q53" s="92">
        <f t="shared" si="7"/>
        <v>0.2441860465116279</v>
      </c>
      <c r="R53" s="92">
        <f t="shared" si="7"/>
        <v>0.27002583979328165</v>
      </c>
      <c r="S53" s="92">
        <f t="shared" si="7"/>
        <v>0.29586563307493541</v>
      </c>
      <c r="T53" s="92" t="str">
        <f t="shared" si="7"/>
        <v/>
      </c>
      <c r="U53" s="92" t="str">
        <f t="shared" si="7"/>
        <v/>
      </c>
      <c r="V53" s="92" t="str">
        <f t="shared" si="7"/>
        <v/>
      </c>
      <c r="W53" s="92" t="str">
        <f t="shared" si="7"/>
        <v/>
      </c>
      <c r="X53" s="92" t="str">
        <f t="shared" si="7"/>
        <v/>
      </c>
      <c r="Y53" s="92" t="str">
        <f t="shared" si="7"/>
        <v/>
      </c>
      <c r="Z53" s="92" t="str">
        <f t="shared" si="7"/>
        <v/>
      </c>
      <c r="AA53" s="92" t="str">
        <f t="shared" si="7"/>
        <v/>
      </c>
      <c r="AB53" s="92" t="str">
        <f t="shared" si="7"/>
        <v/>
      </c>
      <c r="AC53" s="92" t="str">
        <f t="shared" si="7"/>
        <v/>
      </c>
      <c r="AD53" s="92" t="str">
        <f t="shared" si="7"/>
        <v/>
      </c>
      <c r="AE53" s="92" t="str">
        <f t="shared" si="7"/>
        <v/>
      </c>
      <c r="AF53" s="92" t="str">
        <f t="shared" si="7"/>
        <v/>
      </c>
      <c r="AG53" s="92" t="str">
        <f t="shared" si="7"/>
        <v/>
      </c>
      <c r="AH53" s="92" t="str">
        <f t="shared" si="7"/>
        <v/>
      </c>
      <c r="AI53" s="92" t="str">
        <f t="shared" si="7"/>
        <v/>
      </c>
      <c r="AJ53" s="92" t="str">
        <f t="shared" si="7"/>
        <v/>
      </c>
      <c r="AK53" s="92" t="str">
        <f t="shared" si="7"/>
        <v/>
      </c>
      <c r="AL53" s="92" t="str">
        <f t="shared" si="7"/>
        <v/>
      </c>
      <c r="AM53" s="92" t="str">
        <f t="shared" si="7"/>
        <v/>
      </c>
      <c r="AN53" s="92" t="str">
        <f t="shared" si="7"/>
        <v/>
      </c>
      <c r="AO53" s="92" t="str">
        <f t="shared" si="7"/>
        <v/>
      </c>
      <c r="AP53" s="92" t="str">
        <f t="shared" si="7"/>
        <v/>
      </c>
      <c r="AQ53" s="92" t="str">
        <f t="shared" si="7"/>
        <v/>
      </c>
      <c r="AR53" s="92" t="str">
        <f t="shared" si="7"/>
        <v/>
      </c>
      <c r="AS53" s="92" t="str">
        <f t="shared" si="7"/>
        <v/>
      </c>
      <c r="AT53" s="92" t="str">
        <f t="shared" si="7"/>
        <v/>
      </c>
      <c r="AU53" s="92" t="str">
        <f t="shared" si="7"/>
        <v/>
      </c>
      <c r="AV53" s="92" t="str">
        <f t="shared" si="7"/>
        <v/>
      </c>
      <c r="AW53" s="92" t="str">
        <f t="shared" si="7"/>
        <v/>
      </c>
      <c r="AX53" s="92" t="str">
        <f t="shared" si="7"/>
        <v/>
      </c>
      <c r="AY53" s="92" t="str">
        <f t="shared" si="7"/>
        <v/>
      </c>
      <c r="AZ53" s="92" t="str">
        <f t="shared" si="7"/>
        <v/>
      </c>
      <c r="BA53" s="92" t="str">
        <f t="shared" si="7"/>
        <v/>
      </c>
      <c r="BB53" s="92" t="str">
        <f t="shared" si="7"/>
        <v/>
      </c>
      <c r="BC53" s="92" t="str">
        <f t="shared" si="7"/>
        <v/>
      </c>
      <c r="BD53" s="92" t="str">
        <f t="shared" si="7"/>
        <v/>
      </c>
      <c r="BE53" s="92" t="str">
        <f t="shared" si="7"/>
        <v/>
      </c>
      <c r="BF53" s="92" t="str">
        <f t="shared" si="7"/>
        <v/>
      </c>
      <c r="BG53" s="92" t="str">
        <f t="shared" si="7"/>
        <v/>
      </c>
      <c r="BH53" s="92" t="str">
        <f t="shared" si="7"/>
        <v/>
      </c>
      <c r="BI53" s="92" t="str">
        <f t="shared" si="7"/>
        <v/>
      </c>
      <c r="BJ53" s="92" t="str">
        <f t="shared" si="7"/>
        <v/>
      </c>
      <c r="BK53" s="92" t="str">
        <f t="shared" si="7"/>
        <v/>
      </c>
    </row>
    <row r="54" spans="2:65" hidden="1" outlineLevel="1" x14ac:dyDescent="0.2">
      <c r="B54" s="86" t="s">
        <v>90</v>
      </c>
      <c r="C54" s="92" t="str">
        <f>IF(ISNUMBER(C49),C49/$C$62,"")</f>
        <v/>
      </c>
      <c r="D54" s="92" t="str">
        <f t="shared" si="7"/>
        <v/>
      </c>
      <c r="E54" s="92" t="str">
        <f t="shared" si="7"/>
        <v/>
      </c>
      <c r="F54" s="92" t="str">
        <f t="shared" si="7"/>
        <v/>
      </c>
      <c r="G54" s="92" t="str">
        <f t="shared" si="7"/>
        <v/>
      </c>
      <c r="H54" s="92" t="str">
        <f t="shared" si="7"/>
        <v/>
      </c>
      <c r="I54" s="92" t="str">
        <f t="shared" si="7"/>
        <v/>
      </c>
      <c r="J54" s="92" t="str">
        <f t="shared" si="7"/>
        <v/>
      </c>
      <c r="K54" s="92" t="str">
        <f t="shared" si="7"/>
        <v/>
      </c>
      <c r="L54" s="92" t="str">
        <f t="shared" si="7"/>
        <v/>
      </c>
      <c r="M54" s="92" t="str">
        <f t="shared" si="7"/>
        <v/>
      </c>
      <c r="N54" s="92" t="str">
        <f t="shared" si="7"/>
        <v/>
      </c>
      <c r="O54" s="92" t="str">
        <f t="shared" si="7"/>
        <v/>
      </c>
      <c r="P54" s="92" t="str">
        <f t="shared" si="7"/>
        <v/>
      </c>
      <c r="Q54" s="92" t="str">
        <f t="shared" si="7"/>
        <v/>
      </c>
      <c r="R54" s="92" t="str">
        <f t="shared" si="7"/>
        <v/>
      </c>
      <c r="S54" s="92">
        <f t="shared" si="7"/>
        <v>0.29586563307493541</v>
      </c>
      <c r="T54" s="92">
        <f t="shared" si="7"/>
        <v>0.32307708871662355</v>
      </c>
      <c r="U54" s="92">
        <f t="shared" si="7"/>
        <v>0.35028854435831175</v>
      </c>
      <c r="V54" s="92">
        <f t="shared" si="7"/>
        <v>0.37205857019810501</v>
      </c>
      <c r="W54" s="92">
        <f t="shared" si="7"/>
        <v>0.40184969853574498</v>
      </c>
      <c r="X54" s="92">
        <f t="shared" si="7"/>
        <v>0.43228466838931945</v>
      </c>
      <c r="Y54" s="92">
        <f t="shared" si="7"/>
        <v>0.46271963824289392</v>
      </c>
      <c r="Z54" s="92">
        <f t="shared" si="7"/>
        <v>0.49487726098191204</v>
      </c>
      <c r="AA54" s="92">
        <f t="shared" si="7"/>
        <v>0.5205189491817398</v>
      </c>
      <c r="AB54" s="92">
        <f t="shared" si="7"/>
        <v>0.55310723514211879</v>
      </c>
      <c r="AC54" s="92">
        <f t="shared" si="7"/>
        <v>0.58713393626184318</v>
      </c>
      <c r="AD54" s="92">
        <f t="shared" si="7"/>
        <v>0.61924849267872517</v>
      </c>
      <c r="AE54" s="92">
        <f t="shared" si="7"/>
        <v>0.65136304909560705</v>
      </c>
      <c r="AF54" s="92">
        <f t="shared" si="7"/>
        <v>0.68347760551248904</v>
      </c>
      <c r="AG54" s="92">
        <f t="shared" si="7"/>
        <v>0.71215762273901795</v>
      </c>
      <c r="AH54" s="92">
        <f t="shared" si="7"/>
        <v>0.74476959517657171</v>
      </c>
      <c r="AI54" s="92">
        <f t="shared" si="7"/>
        <v>0.77667312661498689</v>
      </c>
      <c r="AJ54" s="92">
        <f t="shared" si="7"/>
        <v>0.80857665805340195</v>
      </c>
      <c r="AK54" s="92">
        <f t="shared" si="7"/>
        <v>0.80857665805340195</v>
      </c>
      <c r="AL54" s="92">
        <f t="shared" si="7"/>
        <v>0.80857665805340195</v>
      </c>
      <c r="AM54" s="92">
        <f t="shared" si="7"/>
        <v>0.84048018949181713</v>
      </c>
      <c r="AN54" s="92">
        <f t="shared" si="7"/>
        <v>0.86659991386735546</v>
      </c>
      <c r="AO54" s="92">
        <f t="shared" si="7"/>
        <v>0.88981696813092126</v>
      </c>
      <c r="AP54" s="92">
        <f t="shared" si="7"/>
        <v>0.91303402239448717</v>
      </c>
      <c r="AQ54" s="92">
        <f t="shared" si="7"/>
        <v>0.93830103359173089</v>
      </c>
      <c r="AR54" s="92">
        <f t="shared" si="7"/>
        <v>0.96664298018949146</v>
      </c>
      <c r="AS54" s="92">
        <f t="shared" si="7"/>
        <v>0.98520025839793257</v>
      </c>
      <c r="AT54" s="92">
        <f t="shared" si="7"/>
        <v>0.99296296296296271</v>
      </c>
      <c r="AU54" s="92">
        <f t="shared" si="7"/>
        <v>0.99640826873384991</v>
      </c>
      <c r="AV54" s="92">
        <f t="shared" si="7"/>
        <v>0.99640826873384991</v>
      </c>
      <c r="AW54" s="92">
        <f t="shared" si="7"/>
        <v>0.99662360034453035</v>
      </c>
      <c r="AX54" s="92">
        <f t="shared" si="7"/>
        <v>0.99748492678725209</v>
      </c>
      <c r="AY54" s="92">
        <f t="shared" si="7"/>
        <v>0.99856158484065438</v>
      </c>
      <c r="AZ54" s="92">
        <f t="shared" si="7"/>
        <v>0.99856158484065438</v>
      </c>
      <c r="BA54" s="92">
        <f t="shared" si="7"/>
        <v>0.99856158484065438</v>
      </c>
      <c r="BB54" s="92">
        <f t="shared" si="7"/>
        <v>0.99856158484065438</v>
      </c>
      <c r="BC54" s="92">
        <f t="shared" si="7"/>
        <v>0.99856158484065438</v>
      </c>
      <c r="BD54" s="92">
        <f t="shared" si="7"/>
        <v>0.99856158484065438</v>
      </c>
      <c r="BE54" s="92">
        <f t="shared" si="7"/>
        <v>0.999853574504737</v>
      </c>
      <c r="BF54" s="92">
        <f t="shared" si="7"/>
        <v>1.0020068906115416</v>
      </c>
      <c r="BG54" s="92">
        <f t="shared" si="7"/>
        <v>1.0037295434969851</v>
      </c>
      <c r="BH54" s="92">
        <f t="shared" si="7"/>
        <v>1.0050215331610677</v>
      </c>
      <c r="BI54" s="92">
        <f t="shared" si="7"/>
        <v>1.0063135228251505</v>
      </c>
      <c r="BJ54" s="92">
        <f t="shared" si="7"/>
        <v>1.0082515073212746</v>
      </c>
      <c r="BK54" s="92">
        <f t="shared" si="7"/>
        <v>1.0082515073212746</v>
      </c>
    </row>
    <row r="55" spans="2:65" hidden="1" outlineLevel="1" x14ac:dyDescent="0.2">
      <c r="B55" s="113" t="s">
        <v>103</v>
      </c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09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</row>
    <row r="56" spans="2:65" hidden="1" outlineLevel="1" x14ac:dyDescent="0.2">
      <c r="B56" s="110" t="s">
        <v>92</v>
      </c>
      <c r="C56" s="111">
        <v>40</v>
      </c>
      <c r="D56" s="111">
        <v>40</v>
      </c>
      <c r="E56" s="111">
        <v>40</v>
      </c>
      <c r="F56" s="111">
        <v>32</v>
      </c>
      <c r="G56" s="111">
        <v>40</v>
      </c>
      <c r="H56" s="111">
        <v>40</v>
      </c>
      <c r="I56" s="111">
        <v>40</v>
      </c>
      <c r="J56" s="111">
        <v>40</v>
      </c>
      <c r="K56" s="111">
        <v>40</v>
      </c>
      <c r="L56" s="111">
        <v>32</v>
      </c>
      <c r="M56" s="111">
        <v>40</v>
      </c>
      <c r="N56" s="111">
        <v>40</v>
      </c>
      <c r="O56" s="111">
        <v>40</v>
      </c>
      <c r="P56" s="111">
        <v>40</v>
      </c>
      <c r="Q56" s="111">
        <v>32</v>
      </c>
      <c r="R56" s="111">
        <v>40</v>
      </c>
      <c r="S56" s="111">
        <v>40</v>
      </c>
      <c r="T56" s="111">
        <v>40</v>
      </c>
      <c r="U56" s="111">
        <v>40</v>
      </c>
      <c r="V56" s="111">
        <v>32</v>
      </c>
      <c r="W56" s="111">
        <v>40</v>
      </c>
      <c r="X56" s="111">
        <v>40</v>
      </c>
      <c r="Y56" s="111">
        <v>40</v>
      </c>
      <c r="Z56" s="111">
        <v>40</v>
      </c>
      <c r="AA56" s="111">
        <v>32</v>
      </c>
      <c r="AB56" s="111">
        <v>40</v>
      </c>
      <c r="AC56" s="111">
        <v>40</v>
      </c>
      <c r="AD56" s="111">
        <v>40</v>
      </c>
      <c r="AE56" s="111">
        <v>40</v>
      </c>
      <c r="AF56" s="111">
        <v>40</v>
      </c>
      <c r="AG56" s="111">
        <v>40</v>
      </c>
      <c r="AH56" s="111">
        <v>40</v>
      </c>
      <c r="AI56" s="111">
        <v>40</v>
      </c>
      <c r="AJ56" s="111">
        <v>40</v>
      </c>
      <c r="AK56" s="111">
        <v>0</v>
      </c>
      <c r="AL56" s="111">
        <v>0</v>
      </c>
      <c r="AM56" s="111">
        <v>40</v>
      </c>
      <c r="AN56" s="111">
        <v>40</v>
      </c>
      <c r="AO56" s="111">
        <v>40</v>
      </c>
      <c r="AP56" s="111">
        <v>40</v>
      </c>
      <c r="AQ56" s="111">
        <v>40</v>
      </c>
      <c r="AR56" s="111">
        <v>40</v>
      </c>
      <c r="AS56" s="111">
        <v>32</v>
      </c>
      <c r="AT56" s="111">
        <v>40</v>
      </c>
      <c r="AU56" s="111">
        <v>40</v>
      </c>
      <c r="AV56" s="111">
        <v>40</v>
      </c>
      <c r="AW56" s="111">
        <v>40</v>
      </c>
      <c r="AX56" s="111">
        <v>32</v>
      </c>
      <c r="AY56" s="111">
        <v>40</v>
      </c>
      <c r="AZ56" s="111">
        <v>40</v>
      </c>
      <c r="BA56" s="111">
        <v>40</v>
      </c>
      <c r="BB56" s="111">
        <v>40</v>
      </c>
      <c r="BC56" s="111">
        <v>40</v>
      </c>
      <c r="BD56" s="111">
        <v>40</v>
      </c>
      <c r="BE56" s="111">
        <v>40</v>
      </c>
      <c r="BF56" s="111">
        <v>40</v>
      </c>
      <c r="BG56" s="111">
        <v>32</v>
      </c>
      <c r="BH56" s="111">
        <v>40</v>
      </c>
      <c r="BI56" s="111">
        <v>40</v>
      </c>
      <c r="BJ56" s="209">
        <v>40</v>
      </c>
      <c r="BK56" s="111">
        <v>40</v>
      </c>
    </row>
    <row r="57" spans="2:65" hidden="1" outlineLevel="1" x14ac:dyDescent="0.2">
      <c r="B57" s="83" t="s">
        <v>108</v>
      </c>
      <c r="C57" s="97">
        <f>Baseline!H37</f>
        <v>0</v>
      </c>
      <c r="D57" s="97">
        <f>Baseline!I37</f>
        <v>0</v>
      </c>
      <c r="E57" s="97">
        <f>Baseline!J37</f>
        <v>22.5</v>
      </c>
      <c r="F57" s="97">
        <f>Baseline!K37</f>
        <v>40.5</v>
      </c>
      <c r="G57" s="97">
        <f>Baseline!L37</f>
        <v>63</v>
      </c>
      <c r="H57" s="97">
        <f>Baseline!M37</f>
        <v>171.8</v>
      </c>
      <c r="I57" s="97">
        <f>Baseline!N37</f>
        <v>280.59000000000003</v>
      </c>
      <c r="J57" s="97">
        <f>Baseline!O37</f>
        <v>389.39</v>
      </c>
      <c r="K57" s="97">
        <f>Baseline!P37</f>
        <v>498.16999999999996</v>
      </c>
      <c r="L57" s="97">
        <f>Baseline!Q37</f>
        <v>585.21</v>
      </c>
      <c r="M57" s="97">
        <f>Baseline!R37</f>
        <v>696.93000000000006</v>
      </c>
      <c r="N57" s="97">
        <f>Baseline!S37</f>
        <v>819.92000000000007</v>
      </c>
      <c r="O57" s="97">
        <f>Baseline!T37</f>
        <v>942.90000000000009</v>
      </c>
      <c r="P57" s="97">
        <f>Baseline!U37</f>
        <v>1064.82</v>
      </c>
      <c r="Q57" s="97">
        <f>Baseline!V37</f>
        <v>1161.07</v>
      </c>
      <c r="R57" s="97">
        <f>Baseline!W37</f>
        <v>1281.4000000000001</v>
      </c>
      <c r="S57" s="97">
        <f>Baseline!X37</f>
        <v>1401.72</v>
      </c>
      <c r="T57" s="97">
        <f>Baseline!Y37</f>
        <v>1522.03</v>
      </c>
      <c r="U57" s="97">
        <f>Baseline!Z37</f>
        <v>1642.35</v>
      </c>
      <c r="V57" s="97">
        <f>Baseline!AA37</f>
        <v>1738.6</v>
      </c>
      <c r="W57" s="97">
        <f>Baseline!AB37</f>
        <v>1881.11</v>
      </c>
      <c r="X57" s="97">
        <f>Baseline!AC37</f>
        <v>2019.17</v>
      </c>
      <c r="Y57" s="97">
        <f>Baseline!AD37</f>
        <v>2157.23</v>
      </c>
      <c r="Z57" s="97">
        <f>Baseline!AE37</f>
        <v>2295.2799999999997</v>
      </c>
      <c r="AA57" s="97">
        <f>Baseline!AF37</f>
        <v>2411.7200000000003</v>
      </c>
      <c r="AB57" s="97">
        <f>Baseline!AG37</f>
        <v>2559.7799999999997</v>
      </c>
      <c r="AC57" s="97">
        <f>Baseline!AH37</f>
        <v>2714.52</v>
      </c>
      <c r="AD57" s="97">
        <f>Baseline!AI37</f>
        <v>2860.37</v>
      </c>
      <c r="AE57" s="97">
        <f>Baseline!AJ37</f>
        <v>3009.4300000000003</v>
      </c>
      <c r="AF57" s="97">
        <f>Baseline!AK37</f>
        <v>3163.2799999999997</v>
      </c>
      <c r="AG57" s="97">
        <f>Baseline!AL37</f>
        <v>3298.29</v>
      </c>
      <c r="AH57" s="97">
        <f>Baseline!AM37</f>
        <v>3448.36</v>
      </c>
      <c r="AI57" s="97">
        <f>Baseline!AN37</f>
        <v>3595.14</v>
      </c>
      <c r="AJ57" s="97">
        <f>Baseline!AO37</f>
        <v>3738.71</v>
      </c>
      <c r="AK57" s="97">
        <f>Baseline!AP37</f>
        <v>3738.71</v>
      </c>
      <c r="AL57" s="97">
        <f>Baseline!AQ37</f>
        <v>3738.71</v>
      </c>
      <c r="AM57" s="97">
        <f>Baseline!AR37</f>
        <v>3877.49</v>
      </c>
      <c r="AN57" s="97">
        <f>Baseline!AS37</f>
        <v>3994.19</v>
      </c>
      <c r="AO57" s="97">
        <f>Baseline!AT37</f>
        <v>4100.63</v>
      </c>
      <c r="AP57" s="97">
        <f>Baseline!AU37</f>
        <v>4207.07</v>
      </c>
      <c r="AQ57" s="97">
        <f>Baseline!AV37</f>
        <v>4323.03</v>
      </c>
      <c r="AR57" s="97">
        <f>Baseline!AW37</f>
        <v>4453.26</v>
      </c>
      <c r="AS57" s="97">
        <f>Baseline!AX37</f>
        <v>4538.34</v>
      </c>
      <c r="AT57" s="97">
        <f>Baseline!AY37</f>
        <v>4573</v>
      </c>
      <c r="AU57" s="97">
        <f>Baseline!AZ37</f>
        <v>4589</v>
      </c>
      <c r="AV57" s="97">
        <f>Baseline!BA37</f>
        <v>4589</v>
      </c>
      <c r="AW57" s="97">
        <f>Baseline!BB37</f>
        <v>4590</v>
      </c>
      <c r="AX57" s="97">
        <f>Baseline!BC37</f>
        <v>4594</v>
      </c>
      <c r="AY57" s="97">
        <f>Baseline!BD37</f>
        <v>4599</v>
      </c>
      <c r="AZ57" s="97">
        <f>Baseline!BE37</f>
        <v>4599</v>
      </c>
      <c r="BA57" s="97">
        <f>Baseline!BF37</f>
        <v>4599</v>
      </c>
      <c r="BB57" s="97">
        <f>Baseline!BG37</f>
        <v>4599</v>
      </c>
      <c r="BC57" s="97">
        <f>Baseline!BH37</f>
        <v>4599</v>
      </c>
      <c r="BD57" s="97">
        <f>Baseline!BI37</f>
        <v>4599</v>
      </c>
      <c r="BE57" s="97">
        <f>Baseline!BJ37</f>
        <v>4605</v>
      </c>
      <c r="BF57" s="97">
        <f>Baseline!BK37</f>
        <v>4615</v>
      </c>
      <c r="BG57" s="97">
        <f>Baseline!BL37</f>
        <v>4623</v>
      </c>
      <c r="BH57" s="97">
        <f>Baseline!BM37</f>
        <v>4629</v>
      </c>
      <c r="BI57" s="97">
        <f>Baseline!BN37</f>
        <v>4635</v>
      </c>
      <c r="BJ57" s="97">
        <f>Baseline!BO37</f>
        <v>4644</v>
      </c>
      <c r="BK57" s="97">
        <f>Baseline!BP37</f>
        <v>4644</v>
      </c>
    </row>
    <row r="58" spans="2:65" hidden="1" outlineLevel="1" x14ac:dyDescent="0.2">
      <c r="B58" s="83" t="s">
        <v>154</v>
      </c>
      <c r="C58" s="97">
        <f>MOC!H37</f>
        <v>0</v>
      </c>
      <c r="D58" s="97">
        <f>MOC!I37</f>
        <v>0</v>
      </c>
      <c r="E58" s="97">
        <f>MOC!J37</f>
        <v>0</v>
      </c>
      <c r="F58" s="97">
        <f>MOC!K37</f>
        <v>0</v>
      </c>
      <c r="G58" s="97">
        <f>MOC!L37</f>
        <v>0</v>
      </c>
      <c r="H58" s="97">
        <f>MOC!M37</f>
        <v>0</v>
      </c>
      <c r="I58" s="97">
        <f>MOC!N37</f>
        <v>0</v>
      </c>
      <c r="J58" s="97">
        <f>MOC!O37</f>
        <v>0</v>
      </c>
      <c r="K58" s="97">
        <f>MOC!P37</f>
        <v>0</v>
      </c>
      <c r="L58" s="97">
        <f>MOC!Q37</f>
        <v>0</v>
      </c>
      <c r="M58" s="97">
        <f>MOC!R37</f>
        <v>0</v>
      </c>
      <c r="N58" s="97">
        <f>MOC!S37</f>
        <v>0</v>
      </c>
      <c r="O58" s="97">
        <f>MOC!T37</f>
        <v>0</v>
      </c>
      <c r="P58" s="97">
        <f>MOC!U37</f>
        <v>0</v>
      </c>
      <c r="Q58" s="97">
        <f>MOC!V37</f>
        <v>0</v>
      </c>
      <c r="R58" s="97">
        <f>MOC!W37</f>
        <v>0</v>
      </c>
      <c r="S58" s="97">
        <f>MOC!X37</f>
        <v>0</v>
      </c>
      <c r="T58" s="97">
        <f>MOC!Y37</f>
        <v>0</v>
      </c>
      <c r="U58" s="97">
        <f>MOC!Z37</f>
        <v>0</v>
      </c>
      <c r="V58" s="97">
        <f>MOC!AA37</f>
        <v>0</v>
      </c>
      <c r="W58" s="97">
        <f>MOC!AB37</f>
        <v>0</v>
      </c>
      <c r="X58" s="97">
        <f>MOC!AC37</f>
        <v>0</v>
      </c>
      <c r="Y58" s="97">
        <f>MOC!AD37</f>
        <v>0</v>
      </c>
      <c r="Z58" s="97">
        <f>MOC!AE37</f>
        <v>0</v>
      </c>
      <c r="AA58" s="97">
        <f>MOC!AF37</f>
        <v>0</v>
      </c>
      <c r="AB58" s="97">
        <f>MOC!AG37</f>
        <v>0</v>
      </c>
      <c r="AC58" s="97">
        <f>MOC!AH37</f>
        <v>0</v>
      </c>
      <c r="AD58" s="97">
        <f>MOC!AI37</f>
        <v>0</v>
      </c>
      <c r="AE58" s="97">
        <f>MOC!AJ37</f>
        <v>0</v>
      </c>
      <c r="AF58" s="97">
        <f>MOC!AK37</f>
        <v>0</v>
      </c>
      <c r="AG58" s="97">
        <f>MOC!AL37</f>
        <v>0</v>
      </c>
      <c r="AH58" s="97">
        <f>MOC!AM37</f>
        <v>0</v>
      </c>
      <c r="AI58" s="97">
        <f>MOC!AN37</f>
        <v>0</v>
      </c>
      <c r="AJ58" s="97">
        <f>MOC!AO37</f>
        <v>0</v>
      </c>
      <c r="AK58" s="97">
        <f>MOC!AP37</f>
        <v>0</v>
      </c>
      <c r="AL58" s="97">
        <f>MOC!AQ37</f>
        <v>0</v>
      </c>
      <c r="AM58" s="97">
        <f>MOC!AR37</f>
        <v>0</v>
      </c>
      <c r="AN58" s="97">
        <f>MOC!AS37</f>
        <v>0</v>
      </c>
      <c r="AO58" s="97">
        <f>MOC!AT37</f>
        <v>0</v>
      </c>
      <c r="AP58" s="97">
        <f>MOC!AU37</f>
        <v>0</v>
      </c>
      <c r="AQ58" s="97">
        <f>MOC!AV37</f>
        <v>0</v>
      </c>
      <c r="AR58" s="97">
        <f>MOC!AW37</f>
        <v>0</v>
      </c>
      <c r="AS58" s="97">
        <f>MOC!AX37</f>
        <v>0</v>
      </c>
      <c r="AT58" s="97">
        <f>MOC!AY37</f>
        <v>0</v>
      </c>
      <c r="AU58" s="97">
        <f>MOC!AZ37</f>
        <v>0</v>
      </c>
      <c r="AV58" s="97">
        <f>MOC!BA37</f>
        <v>0</v>
      </c>
      <c r="AW58" s="97">
        <f>MOC!BB37</f>
        <v>0</v>
      </c>
      <c r="AX58" s="97">
        <f>MOC!BC37</f>
        <v>0</v>
      </c>
      <c r="AY58" s="97">
        <f>MOC!BD37</f>
        <v>0</v>
      </c>
      <c r="AZ58" s="97">
        <f>MOC!BE37</f>
        <v>0</v>
      </c>
      <c r="BA58" s="97">
        <f>MOC!BF37</f>
        <v>0</v>
      </c>
      <c r="BB58" s="97">
        <f>MOC!BG37</f>
        <v>0</v>
      </c>
      <c r="BC58" s="97">
        <f>MOC!BH37</f>
        <v>0</v>
      </c>
      <c r="BD58" s="97">
        <f>MOC!BI37</f>
        <v>0</v>
      </c>
      <c r="BE58" s="97">
        <f>MOC!BJ37</f>
        <v>0</v>
      </c>
      <c r="BF58" s="97">
        <f>MOC!BK37</f>
        <v>0</v>
      </c>
      <c r="BG58" s="97">
        <f>MOC!BL37</f>
        <v>0</v>
      </c>
      <c r="BH58" s="97">
        <f>MOC!BM37</f>
        <v>0</v>
      </c>
      <c r="BI58" s="97">
        <f>MOC!BN37</f>
        <v>0</v>
      </c>
      <c r="BJ58" s="97">
        <f>MOC!BO37</f>
        <v>0</v>
      </c>
      <c r="BK58" s="97">
        <f>MOC!BP37</f>
        <v>0</v>
      </c>
    </row>
    <row r="59" spans="2:65" hidden="1" outlineLevel="1" x14ac:dyDescent="0.2">
      <c r="B59" s="85" t="s">
        <v>81</v>
      </c>
      <c r="C59" s="97">
        <f>Timesheet!D37</f>
        <v>0</v>
      </c>
      <c r="D59" s="97">
        <f>Timesheet!E37</f>
        <v>0</v>
      </c>
      <c r="E59" s="97">
        <f>Timesheet!F37</f>
        <v>0</v>
      </c>
      <c r="F59" s="97">
        <f>Timesheet!G37</f>
        <v>27</v>
      </c>
      <c r="G59" s="97">
        <f>Timesheet!H37</f>
        <v>36</v>
      </c>
      <c r="H59" s="97">
        <f>Timesheet!I37</f>
        <v>57</v>
      </c>
      <c r="I59" s="97">
        <f>Timesheet!J37</f>
        <v>104</v>
      </c>
      <c r="J59" s="97">
        <f>Timesheet!K37</f>
        <v>79</v>
      </c>
      <c r="K59" s="97">
        <f>Timesheet!L37</f>
        <v>111</v>
      </c>
      <c r="L59" s="97">
        <f>Timesheet!M37</f>
        <v>124</v>
      </c>
      <c r="M59" s="97">
        <f>Timesheet!N37</f>
        <v>130</v>
      </c>
      <c r="N59" s="97">
        <f>Timesheet!O37</f>
        <v>120</v>
      </c>
      <c r="O59" s="97">
        <f>Timesheet!P37</f>
        <v>112</v>
      </c>
      <c r="P59" s="97">
        <f>Timesheet!Q37</f>
        <v>120</v>
      </c>
      <c r="Q59" s="97">
        <f>Timesheet!R37</f>
        <v>114</v>
      </c>
      <c r="R59" s="97">
        <f>Timesheet!S37</f>
        <v>120</v>
      </c>
      <c r="S59" s="97">
        <f>Timesheet!T37</f>
        <v>120</v>
      </c>
      <c r="T59" s="97">
        <f>Timesheet!U37</f>
        <v>0</v>
      </c>
      <c r="U59" s="97">
        <f>Timesheet!V37</f>
        <v>0</v>
      </c>
      <c r="V59" s="97">
        <f>Timesheet!W37</f>
        <v>0</v>
      </c>
      <c r="W59" s="97">
        <f>Timesheet!X37</f>
        <v>0</v>
      </c>
      <c r="X59" s="97">
        <f>Timesheet!Y37</f>
        <v>0</v>
      </c>
      <c r="Y59" s="97">
        <f>Timesheet!Z37</f>
        <v>0</v>
      </c>
      <c r="Z59" s="97">
        <f>Timesheet!AA37</f>
        <v>0</v>
      </c>
      <c r="AA59" s="97">
        <f>Timesheet!AB37</f>
        <v>0</v>
      </c>
      <c r="AB59" s="97">
        <f>Timesheet!AC37</f>
        <v>0</v>
      </c>
      <c r="AC59" s="97">
        <f>Timesheet!AD37</f>
        <v>0</v>
      </c>
      <c r="AD59" s="97">
        <f>Timesheet!AE37</f>
        <v>0</v>
      </c>
      <c r="AE59" s="97">
        <f>Timesheet!AF37</f>
        <v>0</v>
      </c>
      <c r="AF59" s="97">
        <f>Timesheet!AG37</f>
        <v>0</v>
      </c>
      <c r="AG59" s="97">
        <f>Timesheet!AH37</f>
        <v>0</v>
      </c>
      <c r="AH59" s="97">
        <f>Timesheet!AI37</f>
        <v>0</v>
      </c>
      <c r="AI59" s="97">
        <f>Timesheet!AJ37</f>
        <v>0</v>
      </c>
      <c r="AJ59" s="97">
        <f>Timesheet!AK37</f>
        <v>0</v>
      </c>
      <c r="AK59" s="97">
        <f>Timesheet!AL37</f>
        <v>0</v>
      </c>
      <c r="AL59" s="97">
        <f>Timesheet!AM37</f>
        <v>0</v>
      </c>
      <c r="AM59" s="97">
        <f>Timesheet!AN37</f>
        <v>0</v>
      </c>
      <c r="AN59" s="97">
        <f>Timesheet!AO37</f>
        <v>0</v>
      </c>
      <c r="AO59" s="97">
        <f>Timesheet!AP37</f>
        <v>0</v>
      </c>
      <c r="AP59" s="97">
        <f>Timesheet!AQ37</f>
        <v>0</v>
      </c>
      <c r="AQ59" s="97">
        <f>Timesheet!AR37</f>
        <v>0</v>
      </c>
      <c r="AR59" s="97">
        <f>Timesheet!AS37</f>
        <v>0</v>
      </c>
      <c r="AS59" s="97">
        <f>Timesheet!AT37</f>
        <v>0</v>
      </c>
      <c r="AT59" s="97">
        <f>Timesheet!AU37</f>
        <v>0</v>
      </c>
      <c r="AU59" s="97">
        <f>Timesheet!AV37</f>
        <v>0</v>
      </c>
      <c r="AV59" s="97">
        <f>Timesheet!AW37</f>
        <v>0</v>
      </c>
      <c r="AW59" s="97">
        <f>Timesheet!AX37</f>
        <v>0</v>
      </c>
      <c r="AX59" s="97">
        <f>Timesheet!AY37</f>
        <v>0</v>
      </c>
      <c r="AY59" s="97">
        <f>Timesheet!AZ37</f>
        <v>0</v>
      </c>
      <c r="AZ59" s="97">
        <f>Timesheet!BA37</f>
        <v>0</v>
      </c>
      <c r="BA59" s="97">
        <f>Timesheet!BB37</f>
        <v>0</v>
      </c>
      <c r="BB59" s="97">
        <f>Timesheet!BC37</f>
        <v>0</v>
      </c>
      <c r="BC59" s="97">
        <f>Timesheet!BD37</f>
        <v>0</v>
      </c>
      <c r="BD59" s="97">
        <f>Timesheet!BE37</f>
        <v>0</v>
      </c>
      <c r="BE59" s="97">
        <f>Timesheet!BF37</f>
        <v>0</v>
      </c>
      <c r="BF59" s="97">
        <f>Timesheet!BG37</f>
        <v>0</v>
      </c>
      <c r="BG59" s="97">
        <f>Timesheet!BH37</f>
        <v>0</v>
      </c>
      <c r="BH59" s="97">
        <f>Timesheet!BI37</f>
        <v>0</v>
      </c>
      <c r="BI59" s="97">
        <f>Timesheet!BJ37</f>
        <v>0</v>
      </c>
      <c r="BJ59" s="97">
        <f>Timesheet!BK37</f>
        <v>0</v>
      </c>
      <c r="BK59" s="97">
        <f>Timesheet!BL37</f>
        <v>0</v>
      </c>
    </row>
    <row r="60" spans="2:65" hidden="1" outlineLevel="1" x14ac:dyDescent="0.2">
      <c r="B60" s="84" t="s">
        <v>105</v>
      </c>
      <c r="C60" s="97">
        <f>Progress!H37</f>
        <v>0</v>
      </c>
      <c r="D60" s="97">
        <f>Progress!I37</f>
        <v>0</v>
      </c>
      <c r="E60" s="97">
        <f>Progress!J37</f>
        <v>0</v>
      </c>
      <c r="F60" s="97">
        <f>Progress!K37</f>
        <v>0</v>
      </c>
      <c r="G60" s="97">
        <f>Progress!L37</f>
        <v>63</v>
      </c>
      <c r="H60" s="97">
        <f>Progress!M37</f>
        <v>168.88</v>
      </c>
      <c r="I60" s="97">
        <f>Progress!N37</f>
        <v>274.76</v>
      </c>
      <c r="J60" s="97">
        <f>Progress!O37</f>
        <v>380.64</v>
      </c>
      <c r="K60" s="97">
        <f>Progress!P37</f>
        <v>486.52</v>
      </c>
      <c r="L60" s="97">
        <f>Progress!Q37</f>
        <v>571.23</v>
      </c>
      <c r="M60" s="97">
        <f>Progress!R37</f>
        <v>678.95</v>
      </c>
      <c r="N60" s="97">
        <f>Progress!S37</f>
        <v>793.65000000000009</v>
      </c>
      <c r="O60" s="97">
        <f>Progress!T37</f>
        <v>908.34999999999991</v>
      </c>
      <c r="P60" s="97">
        <f>Progress!U37</f>
        <v>1021.97</v>
      </c>
      <c r="Q60" s="97">
        <f>Progress!V37</f>
        <v>1111.5999999999999</v>
      </c>
      <c r="R60" s="97">
        <f>Progress!W37</f>
        <v>1223.6199999999999</v>
      </c>
      <c r="S60" s="97">
        <f>Progress!X37</f>
        <v>1335.65</v>
      </c>
      <c r="T60" s="97">
        <f>Progress!Y37</f>
        <v>0</v>
      </c>
      <c r="U60" s="97">
        <f>Progress!Z37</f>
        <v>0</v>
      </c>
      <c r="V60" s="97">
        <f>Progress!AA37</f>
        <v>0</v>
      </c>
      <c r="W60" s="97">
        <f>Progress!AB37</f>
        <v>0</v>
      </c>
      <c r="X60" s="97">
        <f>Progress!AC37</f>
        <v>0</v>
      </c>
      <c r="Y60" s="97">
        <f>Progress!AD37</f>
        <v>0</v>
      </c>
      <c r="Z60" s="97">
        <f>Progress!AE37</f>
        <v>0</v>
      </c>
      <c r="AA60" s="97">
        <f>Progress!AF37</f>
        <v>0</v>
      </c>
      <c r="AB60" s="97">
        <f>Progress!AG37</f>
        <v>0</v>
      </c>
      <c r="AC60" s="97">
        <f>Progress!AH37</f>
        <v>0</v>
      </c>
      <c r="AD60" s="97">
        <f>Progress!AI37</f>
        <v>0</v>
      </c>
      <c r="AE60" s="97">
        <f>Progress!AJ37</f>
        <v>0</v>
      </c>
      <c r="AF60" s="97">
        <f>Progress!AK37</f>
        <v>0</v>
      </c>
      <c r="AG60" s="97">
        <f>Progress!AL37</f>
        <v>0</v>
      </c>
      <c r="AH60" s="97">
        <f>Progress!AM37</f>
        <v>0</v>
      </c>
      <c r="AI60" s="97">
        <f>Progress!AN37</f>
        <v>0</v>
      </c>
      <c r="AJ60" s="97">
        <f>Progress!AO37</f>
        <v>0</v>
      </c>
      <c r="AK60" s="97">
        <f>Progress!AP37</f>
        <v>0</v>
      </c>
      <c r="AL60" s="97">
        <f>Progress!AQ37</f>
        <v>0</v>
      </c>
      <c r="AM60" s="97">
        <f>Progress!AR37</f>
        <v>0</v>
      </c>
      <c r="AN60" s="97">
        <f>Progress!AS37</f>
        <v>0</v>
      </c>
      <c r="AO60" s="97">
        <f>Progress!AT37</f>
        <v>0</v>
      </c>
      <c r="AP60" s="97">
        <f>Progress!AU37</f>
        <v>0</v>
      </c>
      <c r="AQ60" s="97">
        <f>Progress!AV37</f>
        <v>0</v>
      </c>
      <c r="AR60" s="97">
        <f>Progress!AW37</f>
        <v>0</v>
      </c>
      <c r="AS60" s="97">
        <f>Progress!AX37</f>
        <v>0</v>
      </c>
      <c r="AT60" s="97">
        <f>Progress!AY37</f>
        <v>0</v>
      </c>
      <c r="AU60" s="97">
        <f>Progress!AZ37</f>
        <v>0</v>
      </c>
      <c r="AV60" s="97">
        <f>Progress!BA37</f>
        <v>0</v>
      </c>
      <c r="AW60" s="97">
        <f>Progress!BB37</f>
        <v>0</v>
      </c>
      <c r="AX60" s="97">
        <f>Progress!BC37</f>
        <v>0</v>
      </c>
      <c r="AY60" s="97">
        <f>Progress!BD37</f>
        <v>0</v>
      </c>
      <c r="AZ60" s="97">
        <f>Progress!BE37</f>
        <v>0</v>
      </c>
      <c r="BA60" s="97">
        <f>Progress!BF37</f>
        <v>0</v>
      </c>
      <c r="BB60" s="97">
        <f>Progress!BG37</f>
        <v>0</v>
      </c>
      <c r="BC60" s="97">
        <f>Progress!BH37</f>
        <v>0</v>
      </c>
      <c r="BD60" s="97">
        <f>Progress!BI37</f>
        <v>0</v>
      </c>
      <c r="BE60" s="97">
        <f>Progress!BJ37</f>
        <v>0</v>
      </c>
      <c r="BF60" s="97">
        <f>Progress!BK37</f>
        <v>0</v>
      </c>
      <c r="BG60" s="97">
        <f>Progress!BL37</f>
        <v>0</v>
      </c>
      <c r="BH60" s="97">
        <f>Progress!BM37</f>
        <v>0</v>
      </c>
      <c r="BI60" s="97">
        <f>Progress!BN37</f>
        <v>0</v>
      </c>
      <c r="BJ60" s="97">
        <f>Progress!BO37</f>
        <v>0</v>
      </c>
      <c r="BK60" s="97">
        <f>Progress!BP37</f>
        <v>0</v>
      </c>
    </row>
    <row r="61" spans="2:65" hidden="1" outlineLevel="1" x14ac:dyDescent="0.2">
      <c r="B61" s="86" t="s">
        <v>85</v>
      </c>
      <c r="C61" s="97">
        <f>Forecast!H37</f>
        <v>0</v>
      </c>
      <c r="D61" s="97">
        <f>Forecast!I37</f>
        <v>0</v>
      </c>
      <c r="E61" s="97">
        <f>Forecast!J37</f>
        <v>0</v>
      </c>
      <c r="F61" s="97">
        <f>Forecast!K37</f>
        <v>0</v>
      </c>
      <c r="G61" s="97">
        <f>Forecast!L37</f>
        <v>0</v>
      </c>
      <c r="H61" s="97">
        <f>Forecast!M37</f>
        <v>0</v>
      </c>
      <c r="I61" s="97">
        <f>Forecast!N37</f>
        <v>0</v>
      </c>
      <c r="J61" s="97">
        <f>Forecast!O37</f>
        <v>0</v>
      </c>
      <c r="K61" s="97">
        <f>Forecast!P37</f>
        <v>0</v>
      </c>
      <c r="L61" s="97">
        <f>Forecast!Q37</f>
        <v>0</v>
      </c>
      <c r="M61" s="97">
        <f>Forecast!R37</f>
        <v>0</v>
      </c>
      <c r="N61" s="97">
        <f>Forecast!S37</f>
        <v>0</v>
      </c>
      <c r="O61" s="97">
        <f>Forecast!T37</f>
        <v>0</v>
      </c>
      <c r="P61" s="97">
        <f>Forecast!U37</f>
        <v>0</v>
      </c>
      <c r="Q61" s="97">
        <f>Forecast!V37</f>
        <v>0</v>
      </c>
      <c r="R61" s="97">
        <f>Forecast!W37</f>
        <v>0</v>
      </c>
      <c r="S61" s="97">
        <f>Forecast!X37</f>
        <v>0</v>
      </c>
      <c r="T61" s="97">
        <f>Forecast!Y37</f>
        <v>126.37</v>
      </c>
      <c r="U61" s="97">
        <f>Forecast!Z37</f>
        <v>126.37</v>
      </c>
      <c r="V61" s="97">
        <f>Forecast!AA37</f>
        <v>101.1</v>
      </c>
      <c r="W61" s="97">
        <f>Forecast!AB37</f>
        <v>138.35</v>
      </c>
      <c r="X61" s="97">
        <f>Forecast!AC37</f>
        <v>141.34</v>
      </c>
      <c r="Y61" s="97">
        <f>Forecast!AD37</f>
        <v>141.34</v>
      </c>
      <c r="Z61" s="97">
        <f>Forecast!AE37</f>
        <v>149.34</v>
      </c>
      <c r="AA61" s="97">
        <f>Forecast!AF37</f>
        <v>119.08000000000001</v>
      </c>
      <c r="AB61" s="97">
        <f>Forecast!AG37</f>
        <v>151.34</v>
      </c>
      <c r="AC61" s="97">
        <f>Forecast!AH37</f>
        <v>158.02000000000001</v>
      </c>
      <c r="AD61" s="97">
        <f>Forecast!AI37</f>
        <v>149.13999999999999</v>
      </c>
      <c r="AE61" s="97">
        <f>Forecast!AJ37</f>
        <v>149.13999999999999</v>
      </c>
      <c r="AF61" s="97">
        <f>Forecast!AK37</f>
        <v>149.13999999999999</v>
      </c>
      <c r="AG61" s="97">
        <f>Forecast!AL37</f>
        <v>133.19</v>
      </c>
      <c r="AH61" s="97">
        <f>Forecast!AM37</f>
        <v>151.44999999999999</v>
      </c>
      <c r="AI61" s="97">
        <f>Forecast!AN37</f>
        <v>148.16</v>
      </c>
      <c r="AJ61" s="97">
        <f>Forecast!AO37</f>
        <v>148.16</v>
      </c>
      <c r="AK61" s="97">
        <f>Forecast!AP37</f>
        <v>0</v>
      </c>
      <c r="AL61" s="97">
        <f>Forecast!AQ37</f>
        <v>0</v>
      </c>
      <c r="AM61" s="97">
        <f>Forecast!AR37</f>
        <v>148.16</v>
      </c>
      <c r="AN61" s="97">
        <f>Forecast!AS37</f>
        <v>121.3</v>
      </c>
      <c r="AO61" s="97">
        <f>Forecast!AT37</f>
        <v>107.82</v>
      </c>
      <c r="AP61" s="97">
        <f>Forecast!AU37</f>
        <v>107.82</v>
      </c>
      <c r="AQ61" s="97">
        <f>Forecast!AV37</f>
        <v>117.34</v>
      </c>
      <c r="AR61" s="97">
        <f>Forecast!AW37</f>
        <v>131.62</v>
      </c>
      <c r="AS61" s="97">
        <f>Forecast!AX37</f>
        <v>86.18</v>
      </c>
      <c r="AT61" s="97">
        <f>Forecast!AY37</f>
        <v>36.049999999999997</v>
      </c>
      <c r="AU61" s="97">
        <f>Forecast!AZ37</f>
        <v>16</v>
      </c>
      <c r="AV61" s="97">
        <f>Forecast!BA37</f>
        <v>0</v>
      </c>
      <c r="AW61" s="97">
        <f>Forecast!BB37</f>
        <v>1</v>
      </c>
      <c r="AX61" s="97">
        <f>Forecast!BC37</f>
        <v>4</v>
      </c>
      <c r="AY61" s="97">
        <f>Forecast!BD37</f>
        <v>5</v>
      </c>
      <c r="AZ61" s="97">
        <f>Forecast!BE37</f>
        <v>0</v>
      </c>
      <c r="BA61" s="97">
        <f>Forecast!BF37</f>
        <v>0</v>
      </c>
      <c r="BB61" s="97">
        <f>Forecast!BG37</f>
        <v>0</v>
      </c>
      <c r="BC61" s="97">
        <f>Forecast!BH37</f>
        <v>0</v>
      </c>
      <c r="BD61" s="97">
        <f>Forecast!BI37</f>
        <v>0</v>
      </c>
      <c r="BE61" s="97">
        <f>Forecast!BJ37</f>
        <v>6</v>
      </c>
      <c r="BF61" s="97">
        <f>Forecast!BK37</f>
        <v>10</v>
      </c>
      <c r="BG61" s="97">
        <f>Forecast!BL37</f>
        <v>8</v>
      </c>
      <c r="BH61" s="97">
        <f>Forecast!BM37</f>
        <v>6</v>
      </c>
      <c r="BI61" s="97">
        <f>Forecast!BN37</f>
        <v>6</v>
      </c>
      <c r="BJ61" s="97">
        <f>Forecast!BO37</f>
        <v>9</v>
      </c>
      <c r="BK61" s="97">
        <f>Forecast!BP37</f>
        <v>0</v>
      </c>
    </row>
    <row r="62" spans="2:65" hidden="1" outlineLevel="1" x14ac:dyDescent="0.2">
      <c r="B62" s="96" t="s">
        <v>104</v>
      </c>
      <c r="C62" s="93">
        <f>+Report!E37</f>
        <v>4644</v>
      </c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</row>
    <row r="63" spans="2:65" collapsed="1" x14ac:dyDescent="0.2"/>
    <row r="64" spans="2:65" x14ac:dyDescent="0.2">
      <c r="Q64" s="12"/>
    </row>
    <row r="68" spans="3:15" x14ac:dyDescent="0.2">
      <c r="O68" s="12"/>
    </row>
    <row r="70" spans="3:15" x14ac:dyDescent="0.2">
      <c r="C70" s="48"/>
      <c r="D70" s="48"/>
      <c r="E70" s="48"/>
      <c r="F70" s="48"/>
      <c r="G70" s="48"/>
      <c r="H70" s="48"/>
      <c r="I70" s="48"/>
    </row>
    <row r="73" spans="3:15" x14ac:dyDescent="0.2">
      <c r="O73" s="12"/>
    </row>
    <row r="75" spans="3:15" x14ac:dyDescent="0.2">
      <c r="C75" s="48"/>
      <c r="D75" s="48"/>
      <c r="E75" s="48"/>
      <c r="F75" s="48"/>
      <c r="G75" s="48"/>
      <c r="H75" s="48"/>
      <c r="I75" s="48"/>
    </row>
    <row r="78" spans="3:15" x14ac:dyDescent="0.2">
      <c r="O78" s="12"/>
    </row>
    <row r="80" spans="3:15" x14ac:dyDescent="0.2">
      <c r="C80" s="48"/>
      <c r="D80" s="48"/>
      <c r="E80" s="48"/>
      <c r="F80" s="48"/>
      <c r="G80" s="48"/>
      <c r="H80" s="48"/>
      <c r="I80" s="48"/>
    </row>
    <row r="81" spans="2:65" x14ac:dyDescent="0.2">
      <c r="C81" s="48"/>
      <c r="D81" s="48"/>
      <c r="E81" s="48"/>
      <c r="F81" s="48"/>
      <c r="G81" s="48"/>
      <c r="H81" s="48"/>
      <c r="I81" s="48"/>
      <c r="Q81" s="48"/>
    </row>
    <row r="82" spans="2:65" x14ac:dyDescent="0.2">
      <c r="C82" s="48"/>
      <c r="D82" s="48"/>
      <c r="E82" s="48"/>
      <c r="F82" s="48"/>
      <c r="G82" s="48"/>
      <c r="H82" s="48"/>
      <c r="I82" s="48"/>
      <c r="W82" s="48"/>
    </row>
    <row r="83" spans="2:65" x14ac:dyDescent="0.2">
      <c r="C83" s="48"/>
      <c r="D83" s="48"/>
      <c r="E83" s="48"/>
      <c r="F83" s="48"/>
      <c r="G83" s="48"/>
      <c r="H83" s="48"/>
      <c r="I83" s="48"/>
      <c r="O83" s="48"/>
    </row>
    <row r="90" spans="2:65" x14ac:dyDescent="0.2">
      <c r="B90" s="98" t="str">
        <f>+B45</f>
        <v>Reporting Period (End)</v>
      </c>
      <c r="C90" s="90">
        <f t="shared" ref="C90:BK90" si="8">C45</f>
        <v>42125</v>
      </c>
      <c r="D90" s="90">
        <f t="shared" si="8"/>
        <v>42132</v>
      </c>
      <c r="E90" s="90">
        <f t="shared" si="8"/>
        <v>42139</v>
      </c>
      <c r="F90" s="90">
        <f t="shared" si="8"/>
        <v>42146</v>
      </c>
      <c r="G90" s="90">
        <f t="shared" si="8"/>
        <v>42153</v>
      </c>
      <c r="H90" s="90">
        <f t="shared" si="8"/>
        <v>42160</v>
      </c>
      <c r="I90" s="90">
        <f t="shared" si="8"/>
        <v>42167</v>
      </c>
      <c r="J90" s="90">
        <f t="shared" si="8"/>
        <v>42174</v>
      </c>
      <c r="K90" s="90">
        <f t="shared" si="8"/>
        <v>42181</v>
      </c>
      <c r="L90" s="90">
        <f t="shared" si="8"/>
        <v>42188</v>
      </c>
      <c r="M90" s="90">
        <f t="shared" si="8"/>
        <v>42195</v>
      </c>
      <c r="N90" s="90">
        <f t="shared" si="8"/>
        <v>42202</v>
      </c>
      <c r="O90" s="90">
        <f t="shared" si="8"/>
        <v>42209</v>
      </c>
      <c r="P90" s="90">
        <f t="shared" si="8"/>
        <v>42216</v>
      </c>
      <c r="Q90" s="90">
        <f t="shared" si="8"/>
        <v>42223</v>
      </c>
      <c r="R90" s="90">
        <f t="shared" si="8"/>
        <v>42230</v>
      </c>
      <c r="S90" s="90">
        <f t="shared" si="8"/>
        <v>42237</v>
      </c>
      <c r="T90" s="90">
        <f t="shared" si="8"/>
        <v>42244</v>
      </c>
      <c r="U90" s="90">
        <f t="shared" si="8"/>
        <v>42251</v>
      </c>
      <c r="V90" s="90">
        <f t="shared" si="8"/>
        <v>42258</v>
      </c>
      <c r="W90" s="90">
        <f t="shared" si="8"/>
        <v>42265</v>
      </c>
      <c r="X90" s="90">
        <f t="shared" si="8"/>
        <v>42272</v>
      </c>
      <c r="Y90" s="90">
        <f t="shared" si="8"/>
        <v>42279</v>
      </c>
      <c r="Z90" s="90">
        <f t="shared" si="8"/>
        <v>42286</v>
      </c>
      <c r="AA90" s="90">
        <f t="shared" si="8"/>
        <v>42293</v>
      </c>
      <c r="AB90" s="90">
        <f t="shared" si="8"/>
        <v>42300</v>
      </c>
      <c r="AC90" s="90">
        <f t="shared" si="8"/>
        <v>42307</v>
      </c>
      <c r="AD90" s="90">
        <f t="shared" si="8"/>
        <v>42314</v>
      </c>
      <c r="AE90" s="90">
        <f t="shared" si="8"/>
        <v>42321</v>
      </c>
      <c r="AF90" s="90">
        <f t="shared" si="8"/>
        <v>42328</v>
      </c>
      <c r="AG90" s="90">
        <f t="shared" si="8"/>
        <v>42335</v>
      </c>
      <c r="AH90" s="90">
        <f t="shared" si="8"/>
        <v>42342</v>
      </c>
      <c r="AI90" s="90">
        <f t="shared" si="8"/>
        <v>42349</v>
      </c>
      <c r="AJ90" s="90">
        <f t="shared" si="8"/>
        <v>42356</v>
      </c>
      <c r="AK90" s="90">
        <f t="shared" si="8"/>
        <v>42363</v>
      </c>
      <c r="AL90" s="90">
        <f t="shared" si="8"/>
        <v>42370</v>
      </c>
      <c r="AM90" s="90">
        <f t="shared" si="8"/>
        <v>42377</v>
      </c>
      <c r="AN90" s="90">
        <f t="shared" si="8"/>
        <v>42384</v>
      </c>
      <c r="AO90" s="90">
        <f t="shared" si="8"/>
        <v>42391</v>
      </c>
      <c r="AP90" s="90">
        <f t="shared" si="8"/>
        <v>42398</v>
      </c>
      <c r="AQ90" s="90">
        <f t="shared" si="8"/>
        <v>42405</v>
      </c>
      <c r="AR90" s="90">
        <f t="shared" si="8"/>
        <v>42412</v>
      </c>
      <c r="AS90" s="90">
        <f t="shared" si="8"/>
        <v>42419</v>
      </c>
      <c r="AT90" s="90">
        <f t="shared" si="8"/>
        <v>42426</v>
      </c>
      <c r="AU90" s="90">
        <f t="shared" si="8"/>
        <v>42433</v>
      </c>
      <c r="AV90" s="90">
        <f t="shared" si="8"/>
        <v>42440</v>
      </c>
      <c r="AW90" s="90">
        <f t="shared" si="8"/>
        <v>42447</v>
      </c>
      <c r="AX90" s="90">
        <f t="shared" si="8"/>
        <v>42454</v>
      </c>
      <c r="AY90" s="90">
        <f t="shared" si="8"/>
        <v>42461</v>
      </c>
      <c r="AZ90" s="90">
        <f t="shared" si="8"/>
        <v>42468</v>
      </c>
      <c r="BA90" s="90">
        <f t="shared" si="8"/>
        <v>42475</v>
      </c>
      <c r="BB90" s="90">
        <f t="shared" si="8"/>
        <v>42482</v>
      </c>
      <c r="BC90" s="90">
        <f t="shared" si="8"/>
        <v>42489</v>
      </c>
      <c r="BD90" s="90">
        <f t="shared" si="8"/>
        <v>42496</v>
      </c>
      <c r="BE90" s="90">
        <f t="shared" si="8"/>
        <v>42503</v>
      </c>
      <c r="BF90" s="90">
        <f t="shared" si="8"/>
        <v>42510</v>
      </c>
      <c r="BG90" s="90">
        <f t="shared" si="8"/>
        <v>42517</v>
      </c>
      <c r="BH90" s="90">
        <f t="shared" si="8"/>
        <v>42524</v>
      </c>
      <c r="BI90" s="90">
        <f t="shared" si="8"/>
        <v>42531</v>
      </c>
      <c r="BJ90" s="90">
        <f t="shared" si="8"/>
        <v>42538</v>
      </c>
      <c r="BK90" s="90">
        <f t="shared" si="8"/>
        <v>42545</v>
      </c>
      <c r="BM90" s="87"/>
    </row>
    <row r="91" spans="2:65" x14ac:dyDescent="0.2">
      <c r="B91" s="83" t="s">
        <v>95</v>
      </c>
      <c r="C91" s="100">
        <f>IFERROR(C46/C$56,0)</f>
        <v>0</v>
      </c>
      <c r="D91" s="100">
        <f>IFERROR((D46-C46)/D$56,0)</f>
        <v>0</v>
      </c>
      <c r="E91" s="100">
        <f t="shared" ref="E91:BK91" si="9">IFERROR((E46-D46)/E$56,0)</f>
        <v>0.5625</v>
      </c>
      <c r="F91" s="100">
        <f t="shared" si="9"/>
        <v>0.5625</v>
      </c>
      <c r="G91" s="100">
        <f t="shared" si="9"/>
        <v>0.5625</v>
      </c>
      <c r="H91" s="100">
        <f t="shared" si="9"/>
        <v>2.72</v>
      </c>
      <c r="I91" s="100">
        <f t="shared" si="9"/>
        <v>2.7197500000000003</v>
      </c>
      <c r="J91" s="100">
        <f t="shared" si="9"/>
        <v>2.7199999999999989</v>
      </c>
      <c r="K91" s="100">
        <f t="shared" si="9"/>
        <v>2.7194999999999991</v>
      </c>
      <c r="L91" s="100">
        <f t="shared" si="9"/>
        <v>2.7200000000000024</v>
      </c>
      <c r="M91" s="100">
        <f t="shared" si="9"/>
        <v>2.7930000000000006</v>
      </c>
      <c r="N91" s="100">
        <f t="shared" si="9"/>
        <v>3.0747500000000003</v>
      </c>
      <c r="O91" s="100">
        <f t="shared" si="9"/>
        <v>3.0745000000000005</v>
      </c>
      <c r="P91" s="100">
        <f t="shared" si="9"/>
        <v>3.047999999999996</v>
      </c>
      <c r="Q91" s="100">
        <f t="shared" si="9"/>
        <v>3.0078125</v>
      </c>
      <c r="R91" s="100">
        <f t="shared" si="9"/>
        <v>3.0082500000000039</v>
      </c>
      <c r="S91" s="100">
        <f t="shared" si="9"/>
        <v>3.0079999999999982</v>
      </c>
      <c r="T91" s="100">
        <f t="shared" si="9"/>
        <v>3.0077499999999988</v>
      </c>
      <c r="U91" s="100">
        <f t="shared" si="9"/>
        <v>3.0079999999999982</v>
      </c>
      <c r="V91" s="100">
        <f t="shared" si="9"/>
        <v>3.0078125</v>
      </c>
      <c r="W91" s="100">
        <f t="shared" si="9"/>
        <v>3.5627499999999999</v>
      </c>
      <c r="X91" s="100">
        <f t="shared" si="9"/>
        <v>3.4515000000000042</v>
      </c>
      <c r="Y91" s="100">
        <f t="shared" si="9"/>
        <v>3.4514999999999985</v>
      </c>
      <c r="Z91" s="100">
        <f t="shared" si="9"/>
        <v>3.4512499999999933</v>
      </c>
      <c r="AA91" s="100">
        <f t="shared" si="9"/>
        <v>3.6387500000000159</v>
      </c>
      <c r="AB91" s="100">
        <f t="shared" si="9"/>
        <v>3.7014999999999874</v>
      </c>
      <c r="AC91" s="100">
        <f t="shared" si="9"/>
        <v>3.8685000000000058</v>
      </c>
      <c r="AD91" s="100">
        <f t="shared" si="9"/>
        <v>3.6462499999999975</v>
      </c>
      <c r="AE91" s="100">
        <f t="shared" si="9"/>
        <v>3.7265000000000099</v>
      </c>
      <c r="AF91" s="100">
        <f t="shared" si="9"/>
        <v>3.8462499999999862</v>
      </c>
      <c r="AG91" s="100">
        <f t="shared" si="9"/>
        <v>3.3752500000000056</v>
      </c>
      <c r="AH91" s="100">
        <f t="shared" si="9"/>
        <v>3.7517500000000039</v>
      </c>
      <c r="AI91" s="100">
        <f t="shared" si="9"/>
        <v>3.6694999999999935</v>
      </c>
      <c r="AJ91" s="100">
        <f t="shared" si="9"/>
        <v>3.5892500000000043</v>
      </c>
      <c r="AK91" s="100">
        <f t="shared" si="9"/>
        <v>0</v>
      </c>
      <c r="AL91" s="100">
        <f t="shared" si="9"/>
        <v>0</v>
      </c>
      <c r="AM91" s="100">
        <f t="shared" si="9"/>
        <v>3.4694999999999938</v>
      </c>
      <c r="AN91" s="100">
        <f t="shared" si="9"/>
        <v>2.9175000000000066</v>
      </c>
      <c r="AO91" s="100">
        <f t="shared" si="9"/>
        <v>2.6610000000000014</v>
      </c>
      <c r="AP91" s="100">
        <f t="shared" si="9"/>
        <v>2.6609999999999898</v>
      </c>
      <c r="AQ91" s="100">
        <f t="shared" si="9"/>
        <v>2.8990000000000009</v>
      </c>
      <c r="AR91" s="100">
        <f t="shared" si="9"/>
        <v>3.2557500000000119</v>
      </c>
      <c r="AS91" s="100">
        <f t="shared" si="9"/>
        <v>2.6587499999999977</v>
      </c>
      <c r="AT91" s="100">
        <f t="shared" si="9"/>
        <v>0.86649999999999638</v>
      </c>
      <c r="AU91" s="100">
        <f t="shared" si="9"/>
        <v>0.4</v>
      </c>
      <c r="AV91" s="100">
        <f t="shared" si="9"/>
        <v>0</v>
      </c>
      <c r="AW91" s="100">
        <f t="shared" si="9"/>
        <v>2.5000000000000001E-2</v>
      </c>
      <c r="AX91" s="100">
        <f t="shared" si="9"/>
        <v>0.125</v>
      </c>
      <c r="AY91" s="100">
        <f t="shared" si="9"/>
        <v>0.125</v>
      </c>
      <c r="AZ91" s="100">
        <f t="shared" si="9"/>
        <v>0</v>
      </c>
      <c r="BA91" s="100">
        <f t="shared" si="9"/>
        <v>0</v>
      </c>
      <c r="BB91" s="100">
        <f t="shared" si="9"/>
        <v>0</v>
      </c>
      <c r="BC91" s="100">
        <f t="shared" si="9"/>
        <v>0</v>
      </c>
      <c r="BD91" s="100">
        <f t="shared" si="9"/>
        <v>0</v>
      </c>
      <c r="BE91" s="100">
        <f t="shared" si="9"/>
        <v>0.15</v>
      </c>
      <c r="BF91" s="100">
        <f t="shared" si="9"/>
        <v>0.25</v>
      </c>
      <c r="BG91" s="100">
        <f t="shared" si="9"/>
        <v>0.25</v>
      </c>
      <c r="BH91" s="100">
        <f t="shared" si="9"/>
        <v>0.15</v>
      </c>
      <c r="BI91" s="100">
        <f t="shared" si="9"/>
        <v>0.15</v>
      </c>
      <c r="BJ91" s="100">
        <f t="shared" si="9"/>
        <v>0.22500000000000001</v>
      </c>
      <c r="BK91" s="100">
        <f t="shared" si="9"/>
        <v>0</v>
      </c>
    </row>
    <row r="92" spans="2:65" x14ac:dyDescent="0.2">
      <c r="B92" s="85" t="s">
        <v>93</v>
      </c>
      <c r="C92" s="100">
        <f>IFERROR(C59/C$56,0)</f>
        <v>0</v>
      </c>
      <c r="D92" s="100">
        <f t="shared" ref="D92:BK92" si="10">IFERROR(D59/D$56,0)</f>
        <v>0</v>
      </c>
      <c r="E92" s="100">
        <f t="shared" si="10"/>
        <v>0</v>
      </c>
      <c r="F92" s="100">
        <f t="shared" si="10"/>
        <v>0.84375</v>
      </c>
      <c r="G92" s="100">
        <f t="shared" si="10"/>
        <v>0.9</v>
      </c>
      <c r="H92" s="100">
        <f t="shared" si="10"/>
        <v>1.425</v>
      </c>
      <c r="I92" s="100">
        <f t="shared" si="10"/>
        <v>2.6</v>
      </c>
      <c r="J92" s="100">
        <f t="shared" si="10"/>
        <v>1.9750000000000001</v>
      </c>
      <c r="K92" s="100">
        <f t="shared" si="10"/>
        <v>2.7749999999999999</v>
      </c>
      <c r="L92" s="100">
        <f t="shared" si="10"/>
        <v>3.875</v>
      </c>
      <c r="M92" s="100">
        <f t="shared" si="10"/>
        <v>3.25</v>
      </c>
      <c r="N92" s="100">
        <f t="shared" si="10"/>
        <v>3</v>
      </c>
      <c r="O92" s="100">
        <f t="shared" si="10"/>
        <v>2.8</v>
      </c>
      <c r="P92" s="100">
        <f t="shared" si="10"/>
        <v>3</v>
      </c>
      <c r="Q92" s="100">
        <f t="shared" si="10"/>
        <v>3.5625</v>
      </c>
      <c r="R92" s="100">
        <f t="shared" si="10"/>
        <v>3</v>
      </c>
      <c r="S92" s="100">
        <f t="shared" si="10"/>
        <v>3</v>
      </c>
      <c r="T92" s="100">
        <f t="shared" si="10"/>
        <v>0</v>
      </c>
      <c r="U92" s="100">
        <f t="shared" si="10"/>
        <v>0</v>
      </c>
      <c r="V92" s="100">
        <f t="shared" si="10"/>
        <v>0</v>
      </c>
      <c r="W92" s="100">
        <f t="shared" si="10"/>
        <v>0</v>
      </c>
      <c r="X92" s="100">
        <f t="shared" si="10"/>
        <v>0</v>
      </c>
      <c r="Y92" s="100">
        <f t="shared" si="10"/>
        <v>0</v>
      </c>
      <c r="Z92" s="100">
        <f t="shared" si="10"/>
        <v>0</v>
      </c>
      <c r="AA92" s="100">
        <f t="shared" si="10"/>
        <v>0</v>
      </c>
      <c r="AB92" s="100">
        <f t="shared" si="10"/>
        <v>0</v>
      </c>
      <c r="AC92" s="100">
        <f t="shared" si="10"/>
        <v>0</v>
      </c>
      <c r="AD92" s="100">
        <f t="shared" si="10"/>
        <v>0</v>
      </c>
      <c r="AE92" s="100">
        <f t="shared" si="10"/>
        <v>0</v>
      </c>
      <c r="AF92" s="100">
        <f t="shared" si="10"/>
        <v>0</v>
      </c>
      <c r="AG92" s="100">
        <f t="shared" si="10"/>
        <v>0</v>
      </c>
      <c r="AH92" s="100">
        <f t="shared" si="10"/>
        <v>0</v>
      </c>
      <c r="AI92" s="100">
        <f t="shared" si="10"/>
        <v>0</v>
      </c>
      <c r="AJ92" s="100">
        <f t="shared" si="10"/>
        <v>0</v>
      </c>
      <c r="AK92" s="100">
        <f t="shared" si="10"/>
        <v>0</v>
      </c>
      <c r="AL92" s="100">
        <f t="shared" si="10"/>
        <v>0</v>
      </c>
      <c r="AM92" s="100">
        <f t="shared" si="10"/>
        <v>0</v>
      </c>
      <c r="AN92" s="100">
        <f t="shared" si="10"/>
        <v>0</v>
      </c>
      <c r="AO92" s="100">
        <f t="shared" si="10"/>
        <v>0</v>
      </c>
      <c r="AP92" s="100">
        <f t="shared" si="10"/>
        <v>0</v>
      </c>
      <c r="AQ92" s="100">
        <f t="shared" si="10"/>
        <v>0</v>
      </c>
      <c r="AR92" s="100">
        <f t="shared" si="10"/>
        <v>0</v>
      </c>
      <c r="AS92" s="100">
        <f t="shared" si="10"/>
        <v>0</v>
      </c>
      <c r="AT92" s="100">
        <f t="shared" si="10"/>
        <v>0</v>
      </c>
      <c r="AU92" s="100">
        <f t="shared" si="10"/>
        <v>0</v>
      </c>
      <c r="AV92" s="100">
        <f t="shared" si="10"/>
        <v>0</v>
      </c>
      <c r="AW92" s="100">
        <f t="shared" si="10"/>
        <v>0</v>
      </c>
      <c r="AX92" s="100">
        <f t="shared" si="10"/>
        <v>0</v>
      </c>
      <c r="AY92" s="100">
        <f t="shared" si="10"/>
        <v>0</v>
      </c>
      <c r="AZ92" s="100">
        <f t="shared" si="10"/>
        <v>0</v>
      </c>
      <c r="BA92" s="100">
        <f t="shared" si="10"/>
        <v>0</v>
      </c>
      <c r="BB92" s="100">
        <f t="shared" si="10"/>
        <v>0</v>
      </c>
      <c r="BC92" s="100">
        <f t="shared" si="10"/>
        <v>0</v>
      </c>
      <c r="BD92" s="100">
        <f t="shared" si="10"/>
        <v>0</v>
      </c>
      <c r="BE92" s="100">
        <f t="shared" si="10"/>
        <v>0</v>
      </c>
      <c r="BF92" s="100">
        <f t="shared" si="10"/>
        <v>0</v>
      </c>
      <c r="BG92" s="100">
        <f t="shared" si="10"/>
        <v>0</v>
      </c>
      <c r="BH92" s="100">
        <f t="shared" si="10"/>
        <v>0</v>
      </c>
      <c r="BI92" s="100">
        <f t="shared" si="10"/>
        <v>0</v>
      </c>
      <c r="BJ92" s="100">
        <f t="shared" si="10"/>
        <v>0</v>
      </c>
      <c r="BK92" s="100">
        <f t="shared" si="10"/>
        <v>0</v>
      </c>
    </row>
    <row r="93" spans="2:65" x14ac:dyDescent="0.2">
      <c r="B93" s="99" t="s">
        <v>94</v>
      </c>
      <c r="C93" s="100">
        <f t="shared" ref="C93:BK93" si="11">IFERROR(C61/C$56,0)</f>
        <v>0</v>
      </c>
      <c r="D93" s="100">
        <f t="shared" si="11"/>
        <v>0</v>
      </c>
      <c r="E93" s="100">
        <f t="shared" si="11"/>
        <v>0</v>
      </c>
      <c r="F93" s="100">
        <f t="shared" si="11"/>
        <v>0</v>
      </c>
      <c r="G93" s="100">
        <f t="shared" si="11"/>
        <v>0</v>
      </c>
      <c r="H93" s="100">
        <f t="shared" si="11"/>
        <v>0</v>
      </c>
      <c r="I93" s="100">
        <f t="shared" si="11"/>
        <v>0</v>
      </c>
      <c r="J93" s="100">
        <f t="shared" si="11"/>
        <v>0</v>
      </c>
      <c r="K93" s="100">
        <f t="shared" si="11"/>
        <v>0</v>
      </c>
      <c r="L93" s="100">
        <f t="shared" si="11"/>
        <v>0</v>
      </c>
      <c r="M93" s="100">
        <f t="shared" si="11"/>
        <v>0</v>
      </c>
      <c r="N93" s="100">
        <f t="shared" si="11"/>
        <v>0</v>
      </c>
      <c r="O93" s="100">
        <f t="shared" si="11"/>
        <v>0</v>
      </c>
      <c r="P93" s="100">
        <f t="shared" si="11"/>
        <v>0</v>
      </c>
      <c r="Q93" s="100">
        <f t="shared" si="11"/>
        <v>0</v>
      </c>
      <c r="R93" s="100">
        <f t="shared" si="11"/>
        <v>0</v>
      </c>
      <c r="S93" s="100">
        <f t="shared" si="11"/>
        <v>0</v>
      </c>
      <c r="T93" s="100">
        <f t="shared" si="11"/>
        <v>3.1592500000000001</v>
      </c>
      <c r="U93" s="100">
        <f t="shared" si="11"/>
        <v>3.1592500000000001</v>
      </c>
      <c r="V93" s="100">
        <f t="shared" si="11"/>
        <v>3.1593749999999998</v>
      </c>
      <c r="W93" s="100">
        <f t="shared" si="11"/>
        <v>3.4587499999999998</v>
      </c>
      <c r="X93" s="100">
        <f t="shared" si="11"/>
        <v>3.5335000000000001</v>
      </c>
      <c r="Y93" s="100">
        <f t="shared" si="11"/>
        <v>3.5335000000000001</v>
      </c>
      <c r="Z93" s="100">
        <f t="shared" si="11"/>
        <v>3.7335000000000003</v>
      </c>
      <c r="AA93" s="100">
        <f t="shared" si="11"/>
        <v>3.7212500000000004</v>
      </c>
      <c r="AB93" s="100">
        <f t="shared" si="11"/>
        <v>3.7835000000000001</v>
      </c>
      <c r="AC93" s="100">
        <f t="shared" si="11"/>
        <v>3.9505000000000003</v>
      </c>
      <c r="AD93" s="100">
        <f t="shared" si="11"/>
        <v>3.7284999999999995</v>
      </c>
      <c r="AE93" s="100">
        <f t="shared" si="11"/>
        <v>3.7284999999999995</v>
      </c>
      <c r="AF93" s="100">
        <f t="shared" si="11"/>
        <v>3.7284999999999995</v>
      </c>
      <c r="AG93" s="100">
        <f t="shared" si="11"/>
        <v>3.3297499999999998</v>
      </c>
      <c r="AH93" s="100">
        <f t="shared" si="11"/>
        <v>3.7862499999999999</v>
      </c>
      <c r="AI93" s="100">
        <f t="shared" si="11"/>
        <v>3.7039999999999997</v>
      </c>
      <c r="AJ93" s="100">
        <f t="shared" si="11"/>
        <v>3.7039999999999997</v>
      </c>
      <c r="AK93" s="100">
        <f t="shared" si="11"/>
        <v>0</v>
      </c>
      <c r="AL93" s="100">
        <f t="shared" si="11"/>
        <v>0</v>
      </c>
      <c r="AM93" s="100">
        <f t="shared" si="11"/>
        <v>3.7039999999999997</v>
      </c>
      <c r="AN93" s="100">
        <f t="shared" si="11"/>
        <v>3.0324999999999998</v>
      </c>
      <c r="AO93" s="100">
        <f t="shared" si="11"/>
        <v>2.6955</v>
      </c>
      <c r="AP93" s="100">
        <f t="shared" si="11"/>
        <v>2.6955</v>
      </c>
      <c r="AQ93" s="100">
        <f t="shared" si="11"/>
        <v>2.9335</v>
      </c>
      <c r="AR93" s="100">
        <f t="shared" si="11"/>
        <v>3.2905000000000002</v>
      </c>
      <c r="AS93" s="100">
        <f t="shared" si="11"/>
        <v>2.6931250000000002</v>
      </c>
      <c r="AT93" s="100">
        <f t="shared" si="11"/>
        <v>0.90124999999999988</v>
      </c>
      <c r="AU93" s="100">
        <f t="shared" si="11"/>
        <v>0.4</v>
      </c>
      <c r="AV93" s="100">
        <f t="shared" si="11"/>
        <v>0</v>
      </c>
      <c r="AW93" s="100">
        <f t="shared" si="11"/>
        <v>2.5000000000000001E-2</v>
      </c>
      <c r="AX93" s="100">
        <f t="shared" si="11"/>
        <v>0.125</v>
      </c>
      <c r="AY93" s="100">
        <f t="shared" si="11"/>
        <v>0.125</v>
      </c>
      <c r="AZ93" s="100">
        <f t="shared" si="11"/>
        <v>0</v>
      </c>
      <c r="BA93" s="100">
        <f t="shared" si="11"/>
        <v>0</v>
      </c>
      <c r="BB93" s="100">
        <f t="shared" si="11"/>
        <v>0</v>
      </c>
      <c r="BC93" s="100">
        <f t="shared" si="11"/>
        <v>0</v>
      </c>
      <c r="BD93" s="100">
        <f t="shared" si="11"/>
        <v>0</v>
      </c>
      <c r="BE93" s="100">
        <f t="shared" si="11"/>
        <v>0.15</v>
      </c>
      <c r="BF93" s="100">
        <f t="shared" si="11"/>
        <v>0.25</v>
      </c>
      <c r="BG93" s="100">
        <f t="shared" si="11"/>
        <v>0.25</v>
      </c>
      <c r="BH93" s="100">
        <f t="shared" si="11"/>
        <v>0.15</v>
      </c>
      <c r="BI93" s="100">
        <f t="shared" si="11"/>
        <v>0.15</v>
      </c>
      <c r="BJ93" s="100">
        <f t="shared" si="11"/>
        <v>0.22500000000000001</v>
      </c>
      <c r="BK93" s="100">
        <f t="shared" si="11"/>
        <v>0</v>
      </c>
    </row>
    <row r="94" spans="2:65" x14ac:dyDescent="0.2">
      <c r="B94" s="95" t="s">
        <v>91</v>
      </c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122" spans="1:65" x14ac:dyDescent="0.2">
      <c r="B122" s="82" t="str">
        <f>+B45</f>
        <v>Reporting Period (End)</v>
      </c>
      <c r="C122" s="90">
        <f t="shared" ref="C122:BK122" si="12">C45</f>
        <v>42125</v>
      </c>
      <c r="D122" s="90">
        <f t="shared" si="12"/>
        <v>42132</v>
      </c>
      <c r="E122" s="90">
        <f t="shared" si="12"/>
        <v>42139</v>
      </c>
      <c r="F122" s="90">
        <f t="shared" si="12"/>
        <v>42146</v>
      </c>
      <c r="G122" s="90">
        <f t="shared" si="12"/>
        <v>42153</v>
      </c>
      <c r="H122" s="90">
        <f t="shared" si="12"/>
        <v>42160</v>
      </c>
      <c r="I122" s="90">
        <f t="shared" si="12"/>
        <v>42167</v>
      </c>
      <c r="J122" s="90">
        <f t="shared" si="12"/>
        <v>42174</v>
      </c>
      <c r="K122" s="90">
        <f t="shared" si="12"/>
        <v>42181</v>
      </c>
      <c r="L122" s="90">
        <f t="shared" si="12"/>
        <v>42188</v>
      </c>
      <c r="M122" s="90">
        <f t="shared" si="12"/>
        <v>42195</v>
      </c>
      <c r="N122" s="90">
        <f t="shared" si="12"/>
        <v>42202</v>
      </c>
      <c r="O122" s="90">
        <f t="shared" si="12"/>
        <v>42209</v>
      </c>
      <c r="P122" s="90">
        <f t="shared" si="12"/>
        <v>42216</v>
      </c>
      <c r="Q122" s="90">
        <f t="shared" si="12"/>
        <v>42223</v>
      </c>
      <c r="R122" s="90">
        <f t="shared" si="12"/>
        <v>42230</v>
      </c>
      <c r="S122" s="90">
        <f t="shared" si="12"/>
        <v>42237</v>
      </c>
      <c r="T122" s="90">
        <f t="shared" si="12"/>
        <v>42244</v>
      </c>
      <c r="U122" s="90">
        <f t="shared" si="12"/>
        <v>42251</v>
      </c>
      <c r="V122" s="90">
        <f t="shared" si="12"/>
        <v>42258</v>
      </c>
      <c r="W122" s="90">
        <f t="shared" si="12"/>
        <v>42265</v>
      </c>
      <c r="X122" s="90">
        <f t="shared" si="12"/>
        <v>42272</v>
      </c>
      <c r="Y122" s="90">
        <f t="shared" si="12"/>
        <v>42279</v>
      </c>
      <c r="Z122" s="90">
        <f t="shared" si="12"/>
        <v>42286</v>
      </c>
      <c r="AA122" s="90">
        <f t="shared" si="12"/>
        <v>42293</v>
      </c>
      <c r="AB122" s="90">
        <f t="shared" si="12"/>
        <v>42300</v>
      </c>
      <c r="AC122" s="90">
        <f t="shared" si="12"/>
        <v>42307</v>
      </c>
      <c r="AD122" s="90">
        <f t="shared" si="12"/>
        <v>42314</v>
      </c>
      <c r="AE122" s="90">
        <f t="shared" si="12"/>
        <v>42321</v>
      </c>
      <c r="AF122" s="90">
        <f t="shared" si="12"/>
        <v>42328</v>
      </c>
      <c r="AG122" s="90">
        <f t="shared" si="12"/>
        <v>42335</v>
      </c>
      <c r="AH122" s="90">
        <f t="shared" si="12"/>
        <v>42342</v>
      </c>
      <c r="AI122" s="90">
        <f t="shared" si="12"/>
        <v>42349</v>
      </c>
      <c r="AJ122" s="90">
        <f t="shared" si="12"/>
        <v>42356</v>
      </c>
      <c r="AK122" s="90">
        <f t="shared" si="12"/>
        <v>42363</v>
      </c>
      <c r="AL122" s="90">
        <f t="shared" si="12"/>
        <v>42370</v>
      </c>
      <c r="AM122" s="90">
        <f t="shared" si="12"/>
        <v>42377</v>
      </c>
      <c r="AN122" s="90">
        <f t="shared" si="12"/>
        <v>42384</v>
      </c>
      <c r="AO122" s="90">
        <f t="shared" si="12"/>
        <v>42391</v>
      </c>
      <c r="AP122" s="90">
        <f t="shared" si="12"/>
        <v>42398</v>
      </c>
      <c r="AQ122" s="90">
        <f t="shared" si="12"/>
        <v>42405</v>
      </c>
      <c r="AR122" s="90">
        <f t="shared" si="12"/>
        <v>42412</v>
      </c>
      <c r="AS122" s="90">
        <f t="shared" si="12"/>
        <v>42419</v>
      </c>
      <c r="AT122" s="90">
        <f t="shared" si="12"/>
        <v>42426</v>
      </c>
      <c r="AU122" s="90">
        <f t="shared" si="12"/>
        <v>42433</v>
      </c>
      <c r="AV122" s="90">
        <f t="shared" si="12"/>
        <v>42440</v>
      </c>
      <c r="AW122" s="90">
        <f t="shared" si="12"/>
        <v>42447</v>
      </c>
      <c r="AX122" s="90">
        <f t="shared" si="12"/>
        <v>42454</v>
      </c>
      <c r="AY122" s="90">
        <f t="shared" si="12"/>
        <v>42461</v>
      </c>
      <c r="AZ122" s="90">
        <f t="shared" si="12"/>
        <v>42468</v>
      </c>
      <c r="BA122" s="90">
        <f t="shared" si="12"/>
        <v>42475</v>
      </c>
      <c r="BB122" s="90">
        <f t="shared" si="12"/>
        <v>42482</v>
      </c>
      <c r="BC122" s="90">
        <f t="shared" si="12"/>
        <v>42489</v>
      </c>
      <c r="BD122" s="90">
        <f t="shared" si="12"/>
        <v>42496</v>
      </c>
      <c r="BE122" s="90">
        <f t="shared" si="12"/>
        <v>42503</v>
      </c>
      <c r="BF122" s="90">
        <f t="shared" si="12"/>
        <v>42510</v>
      </c>
      <c r="BG122" s="90">
        <f t="shared" si="12"/>
        <v>42517</v>
      </c>
      <c r="BH122" s="90">
        <f t="shared" si="12"/>
        <v>42524</v>
      </c>
      <c r="BI122" s="90">
        <f t="shared" si="12"/>
        <v>42531</v>
      </c>
      <c r="BJ122" s="90">
        <f t="shared" si="12"/>
        <v>42538</v>
      </c>
      <c r="BK122" s="90">
        <f t="shared" si="12"/>
        <v>42545</v>
      </c>
      <c r="BM122" s="87"/>
    </row>
    <row r="123" spans="1:65" s="8" customFormat="1" x14ac:dyDescent="0.2">
      <c r="A123" s="34"/>
      <c r="B123" s="104" t="s">
        <v>97</v>
      </c>
      <c r="C123" s="102">
        <v>1</v>
      </c>
      <c r="D123" s="102">
        <v>1</v>
      </c>
      <c r="E123" s="102">
        <v>1</v>
      </c>
      <c r="F123" s="102">
        <v>1</v>
      </c>
      <c r="G123" s="102">
        <v>1</v>
      </c>
      <c r="H123" s="102">
        <v>1</v>
      </c>
      <c r="I123" s="102">
        <v>1</v>
      </c>
      <c r="J123" s="102">
        <v>1</v>
      </c>
      <c r="K123" s="102">
        <v>1</v>
      </c>
      <c r="L123" s="102">
        <v>1</v>
      </c>
      <c r="M123" s="102">
        <v>1</v>
      </c>
      <c r="N123" s="102">
        <v>1</v>
      </c>
      <c r="O123" s="102">
        <v>1</v>
      </c>
      <c r="P123" s="102">
        <v>1</v>
      </c>
      <c r="Q123" s="102">
        <v>1</v>
      </c>
      <c r="R123" s="102">
        <v>1</v>
      </c>
      <c r="S123" s="102">
        <v>1</v>
      </c>
      <c r="T123" s="102">
        <v>1</v>
      </c>
      <c r="U123" s="102">
        <v>1</v>
      </c>
      <c r="V123" s="102">
        <v>1</v>
      </c>
      <c r="W123" s="102">
        <v>1</v>
      </c>
      <c r="X123" s="102">
        <v>1</v>
      </c>
      <c r="Y123" s="102">
        <v>1</v>
      </c>
      <c r="Z123" s="102">
        <v>1</v>
      </c>
      <c r="AA123" s="102">
        <v>1</v>
      </c>
      <c r="AB123" s="102">
        <v>1</v>
      </c>
      <c r="AC123" s="102">
        <v>1</v>
      </c>
      <c r="AD123" s="102">
        <v>1</v>
      </c>
      <c r="AE123" s="102">
        <v>1</v>
      </c>
      <c r="AF123" s="102">
        <v>1</v>
      </c>
      <c r="AG123" s="102">
        <v>1</v>
      </c>
      <c r="AH123" s="102">
        <v>1</v>
      </c>
      <c r="AI123" s="102">
        <v>1</v>
      </c>
      <c r="AJ123" s="102">
        <v>1</v>
      </c>
      <c r="AK123" s="102">
        <v>1</v>
      </c>
      <c r="AL123" s="102">
        <v>1</v>
      </c>
      <c r="AM123" s="102">
        <v>1</v>
      </c>
      <c r="AN123" s="102">
        <v>1</v>
      </c>
      <c r="AO123" s="102">
        <v>1</v>
      </c>
      <c r="AP123" s="102">
        <v>1</v>
      </c>
      <c r="AQ123" s="102">
        <v>1</v>
      </c>
      <c r="AR123" s="102">
        <v>1</v>
      </c>
      <c r="AS123" s="102">
        <v>1</v>
      </c>
      <c r="AT123" s="102">
        <v>1</v>
      </c>
      <c r="AU123" s="102">
        <v>1</v>
      </c>
      <c r="AV123" s="102">
        <v>1</v>
      </c>
      <c r="AW123" s="102">
        <v>1</v>
      </c>
      <c r="AX123" s="102">
        <v>1</v>
      </c>
      <c r="AY123" s="102">
        <v>1</v>
      </c>
      <c r="AZ123" s="102">
        <v>1</v>
      </c>
      <c r="BA123" s="102">
        <v>1</v>
      </c>
      <c r="BB123" s="102">
        <v>1</v>
      </c>
      <c r="BC123" s="102">
        <v>1</v>
      </c>
      <c r="BD123" s="102">
        <v>1</v>
      </c>
      <c r="BE123" s="102">
        <v>1</v>
      </c>
      <c r="BF123" s="102">
        <v>1</v>
      </c>
      <c r="BG123" s="102">
        <v>1</v>
      </c>
      <c r="BH123" s="102">
        <v>1</v>
      </c>
      <c r="BI123" s="102">
        <v>1</v>
      </c>
      <c r="BJ123" s="102">
        <v>1</v>
      </c>
      <c r="BK123" s="102">
        <v>1</v>
      </c>
    </row>
    <row r="124" spans="1:65" x14ac:dyDescent="0.2">
      <c r="B124" s="84" t="s">
        <v>98</v>
      </c>
      <c r="C124" s="101" t="e">
        <f>IFERROR(C47/C48,NA())</f>
        <v>#N/A</v>
      </c>
      <c r="D124" s="101" t="e">
        <f t="shared" ref="D124:BK124" si="13">IFERROR(D47/D48,NA())</f>
        <v>#N/A</v>
      </c>
      <c r="E124" s="101" t="e">
        <f t="shared" si="13"/>
        <v>#N/A</v>
      </c>
      <c r="F124" s="101" t="e">
        <f t="shared" si="13"/>
        <v>#N/A</v>
      </c>
      <c r="G124" s="101">
        <f t="shared" si="13"/>
        <v>1</v>
      </c>
      <c r="H124" s="101">
        <f t="shared" si="13"/>
        <v>1.4073333333333333</v>
      </c>
      <c r="I124" s="101">
        <f t="shared" si="13"/>
        <v>1.2266071428571428</v>
      </c>
      <c r="J124" s="101">
        <f t="shared" si="13"/>
        <v>1.2562376237623762</v>
      </c>
      <c r="K124" s="101">
        <f t="shared" si="13"/>
        <v>1.1751690821256038</v>
      </c>
      <c r="L124" s="101">
        <f t="shared" si="13"/>
        <v>1.0617657992565057</v>
      </c>
      <c r="M124" s="101">
        <f t="shared" si="13"/>
        <v>1.0163922155688623</v>
      </c>
      <c r="N124" s="101">
        <f t="shared" si="13"/>
        <v>1.0071700507614214</v>
      </c>
      <c r="O124" s="101">
        <f t="shared" si="13"/>
        <v>1.0092777777777777</v>
      </c>
      <c r="P124" s="101">
        <f t="shared" si="13"/>
        <v>1.0019313725490195</v>
      </c>
      <c r="Q124" s="101">
        <f t="shared" si="13"/>
        <v>0.98024691358024685</v>
      </c>
      <c r="R124" s="101">
        <f t="shared" si="13"/>
        <v>0.97577352472089307</v>
      </c>
      <c r="S124" s="101">
        <f t="shared" si="13"/>
        <v>0.9720887918486173</v>
      </c>
      <c r="T124" s="101" t="e">
        <f t="shared" si="13"/>
        <v>#N/A</v>
      </c>
      <c r="U124" s="101" t="e">
        <f t="shared" si="13"/>
        <v>#N/A</v>
      </c>
      <c r="V124" s="101" t="e">
        <f t="shared" si="13"/>
        <v>#N/A</v>
      </c>
      <c r="W124" s="101" t="e">
        <f t="shared" si="13"/>
        <v>#N/A</v>
      </c>
      <c r="X124" s="101" t="e">
        <f t="shared" si="13"/>
        <v>#N/A</v>
      </c>
      <c r="Y124" s="101" t="e">
        <f t="shared" si="13"/>
        <v>#N/A</v>
      </c>
      <c r="Z124" s="101" t="e">
        <f t="shared" si="13"/>
        <v>#N/A</v>
      </c>
      <c r="AA124" s="101" t="e">
        <f t="shared" si="13"/>
        <v>#N/A</v>
      </c>
      <c r="AB124" s="101" t="e">
        <f t="shared" si="13"/>
        <v>#N/A</v>
      </c>
      <c r="AC124" s="101" t="e">
        <f t="shared" si="13"/>
        <v>#N/A</v>
      </c>
      <c r="AD124" s="101" t="e">
        <f t="shared" si="13"/>
        <v>#N/A</v>
      </c>
      <c r="AE124" s="101" t="e">
        <f t="shared" si="13"/>
        <v>#N/A</v>
      </c>
      <c r="AF124" s="101" t="e">
        <f t="shared" si="13"/>
        <v>#N/A</v>
      </c>
      <c r="AG124" s="101" t="e">
        <f t="shared" si="13"/>
        <v>#N/A</v>
      </c>
      <c r="AH124" s="101" t="e">
        <f t="shared" si="13"/>
        <v>#N/A</v>
      </c>
      <c r="AI124" s="101" t="e">
        <f t="shared" si="13"/>
        <v>#N/A</v>
      </c>
      <c r="AJ124" s="101" t="e">
        <f t="shared" si="13"/>
        <v>#N/A</v>
      </c>
      <c r="AK124" s="101" t="e">
        <f t="shared" si="13"/>
        <v>#N/A</v>
      </c>
      <c r="AL124" s="101" t="e">
        <f t="shared" si="13"/>
        <v>#N/A</v>
      </c>
      <c r="AM124" s="101" t="e">
        <f t="shared" si="13"/>
        <v>#N/A</v>
      </c>
      <c r="AN124" s="101" t="e">
        <f t="shared" si="13"/>
        <v>#N/A</v>
      </c>
      <c r="AO124" s="101" t="e">
        <f t="shared" si="13"/>
        <v>#N/A</v>
      </c>
      <c r="AP124" s="101" t="e">
        <f t="shared" si="13"/>
        <v>#N/A</v>
      </c>
      <c r="AQ124" s="101" t="e">
        <f t="shared" si="13"/>
        <v>#N/A</v>
      </c>
      <c r="AR124" s="101" t="e">
        <f t="shared" si="13"/>
        <v>#N/A</v>
      </c>
      <c r="AS124" s="101" t="e">
        <f t="shared" si="13"/>
        <v>#N/A</v>
      </c>
      <c r="AT124" s="101" t="e">
        <f t="shared" si="13"/>
        <v>#N/A</v>
      </c>
      <c r="AU124" s="101" t="e">
        <f t="shared" si="13"/>
        <v>#N/A</v>
      </c>
      <c r="AV124" s="101" t="e">
        <f t="shared" si="13"/>
        <v>#N/A</v>
      </c>
      <c r="AW124" s="101" t="e">
        <f t="shared" si="13"/>
        <v>#N/A</v>
      </c>
      <c r="AX124" s="101" t="e">
        <f t="shared" si="13"/>
        <v>#N/A</v>
      </c>
      <c r="AY124" s="101" t="e">
        <f t="shared" si="13"/>
        <v>#N/A</v>
      </c>
      <c r="AZ124" s="101" t="e">
        <f t="shared" si="13"/>
        <v>#N/A</v>
      </c>
      <c r="BA124" s="101" t="e">
        <f t="shared" si="13"/>
        <v>#N/A</v>
      </c>
      <c r="BB124" s="101" t="e">
        <f t="shared" si="13"/>
        <v>#N/A</v>
      </c>
      <c r="BC124" s="101" t="e">
        <f t="shared" si="13"/>
        <v>#N/A</v>
      </c>
      <c r="BD124" s="101" t="e">
        <f t="shared" si="13"/>
        <v>#N/A</v>
      </c>
      <c r="BE124" s="101" t="e">
        <f t="shared" si="13"/>
        <v>#N/A</v>
      </c>
      <c r="BF124" s="101" t="e">
        <f t="shared" si="13"/>
        <v>#N/A</v>
      </c>
      <c r="BG124" s="101" t="e">
        <f t="shared" si="13"/>
        <v>#N/A</v>
      </c>
      <c r="BH124" s="101" t="e">
        <f t="shared" si="13"/>
        <v>#N/A</v>
      </c>
      <c r="BI124" s="101" t="e">
        <f t="shared" si="13"/>
        <v>#N/A</v>
      </c>
      <c r="BJ124" s="101" t="e">
        <f t="shared" si="13"/>
        <v>#N/A</v>
      </c>
      <c r="BK124" s="101" t="e">
        <f t="shared" si="13"/>
        <v>#N/A</v>
      </c>
    </row>
    <row r="125" spans="1:65" x14ac:dyDescent="0.2">
      <c r="B125" s="105"/>
    </row>
    <row r="126" spans="1:65" x14ac:dyDescent="0.2">
      <c r="B126" s="12"/>
      <c r="N126" s="35"/>
      <c r="AB126" s="58"/>
      <c r="BM126" s="87"/>
    </row>
    <row r="127" spans="1:65" x14ac:dyDescent="0.2">
      <c r="B127" s="36"/>
      <c r="C127" s="18"/>
    </row>
    <row r="129" spans="2:4" x14ac:dyDescent="0.2">
      <c r="B129" s="103"/>
      <c r="C129" s="4"/>
    </row>
    <row r="132" spans="2:4" x14ac:dyDescent="0.2">
      <c r="D132" s="57"/>
    </row>
  </sheetData>
  <mergeCells count="1">
    <mergeCell ref="H2:K2"/>
  </mergeCells>
  <conditionalFormatting sqref="D90:BK90">
    <cfRule type="expression" dxfId="23" priority="8">
      <formula>D90-C90=21</formula>
    </cfRule>
  </conditionalFormatting>
  <conditionalFormatting sqref="BL124:BP124 BL58:BP58 BL49:BP49 BK56 C56:AU56 BB56:BI56 C46:BK49 C91:BP93 C123:BK124 C57:BK61">
    <cfRule type="expression" dxfId="22" priority="7">
      <formula>ISNA(C46)</formula>
    </cfRule>
  </conditionalFormatting>
  <conditionalFormatting sqref="AB126">
    <cfRule type="expression" dxfId="21" priority="6">
      <formula>AB126-AA126=21</formula>
    </cfRule>
  </conditionalFormatting>
  <conditionalFormatting sqref="BJ56">
    <cfRule type="expression" dxfId="20" priority="5">
      <formula>ISNA(BJ56)</formula>
    </cfRule>
  </conditionalFormatting>
  <conditionalFormatting sqref="BC56 AT56:BA56">
    <cfRule type="expression" dxfId="19" priority="4">
      <formula>ISNA(AT56)</formula>
    </cfRule>
  </conditionalFormatting>
  <conditionalFormatting sqref="BB56">
    <cfRule type="expression" dxfId="18" priority="3">
      <formula>ISNA(BB56)</formula>
    </cfRule>
  </conditionalFormatting>
  <conditionalFormatting sqref="BH56">
    <cfRule type="expression" dxfId="17" priority="2">
      <formula>ISNA(BH56)</formula>
    </cfRule>
  </conditionalFormatting>
  <conditionalFormatting sqref="AZ56">
    <cfRule type="expression" dxfId="16" priority="1">
      <formula>ISNA(AZ56)</formula>
    </cfRule>
  </conditionalFormatting>
  <printOptions horizontalCentered="1" verticalCentered="1"/>
  <pageMargins left="0.19685039370078741" right="0.19685039370078741" top="0.39370078740157483" bottom="0.39370078740157483" header="0.19685039370078741" footer="0.19685039370078741"/>
  <pageSetup paperSize="17" scale="52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BN132"/>
  <sheetViews>
    <sheetView zoomScale="85" zoomScaleNormal="85" workbookViewId="0">
      <selection activeCell="B1" sqref="B1"/>
    </sheetView>
  </sheetViews>
  <sheetFormatPr defaultRowHeight="12.75" outlineLevelRow="1" x14ac:dyDescent="0.2"/>
  <cols>
    <col min="1" max="1" width="1.7109375" style="34" customWidth="1"/>
    <col min="2" max="2" width="20.7109375" style="34" customWidth="1"/>
    <col min="3" max="6" width="6.7109375" style="34" hidden="1" customWidth="1"/>
    <col min="7" max="63" width="6.7109375" style="34" customWidth="1"/>
    <col min="64" max="64" width="4.7109375" style="34" customWidth="1"/>
    <col min="65" max="66" width="10.5703125" style="34" bestFit="1" customWidth="1"/>
    <col min="67" max="67" width="10.28515625" style="34" bestFit="1" customWidth="1"/>
    <col min="68" max="70" width="10" style="34" bestFit="1" customWidth="1"/>
    <col min="71" max="74" width="10.28515625" style="34" bestFit="1" customWidth="1"/>
    <col min="75" max="76" width="10" style="34" bestFit="1" customWidth="1"/>
    <col min="77" max="16384" width="9.140625" style="34"/>
  </cols>
  <sheetData>
    <row r="1" spans="2:64" ht="27.75" x14ac:dyDescent="0.4">
      <c r="B1" s="215" t="str">
        <f>Remaining!A1</f>
        <v>XXX001.8E Client Project Phase 1A Flowlines</v>
      </c>
      <c r="D1" s="22"/>
      <c r="E1" s="22"/>
      <c r="F1" s="22"/>
      <c r="G1" s="22"/>
      <c r="H1" s="22"/>
      <c r="I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Z1" s="22"/>
      <c r="AA1" s="22"/>
      <c r="AD1" s="22"/>
      <c r="AE1" s="22"/>
      <c r="AF1" s="22"/>
      <c r="AG1" s="22"/>
      <c r="AH1" s="22"/>
      <c r="AI1" s="22"/>
      <c r="AJ1" s="22"/>
      <c r="AK1" s="22"/>
      <c r="AL1" s="19"/>
      <c r="AN1" s="19"/>
      <c r="AO1" s="19"/>
      <c r="AP1" s="19"/>
      <c r="AQ1" s="19"/>
      <c r="BL1" s="80" t="s">
        <v>268</v>
      </c>
    </row>
    <row r="2" spans="2:64" ht="27.75" x14ac:dyDescent="0.4">
      <c r="C2" s="212"/>
      <c r="E2" s="211"/>
      <c r="F2" s="211"/>
      <c r="G2" s="213" t="s">
        <v>61</v>
      </c>
      <c r="H2" s="221">
        <f>Report!R1</f>
        <v>42237</v>
      </c>
      <c r="I2" s="221"/>
      <c r="J2" s="221"/>
      <c r="K2" s="221"/>
      <c r="L2" s="21"/>
      <c r="M2" s="21"/>
      <c r="N2" s="21"/>
      <c r="O2" s="21"/>
      <c r="P2" s="21"/>
      <c r="Q2" s="21"/>
      <c r="R2" s="21"/>
      <c r="S2" s="21"/>
    </row>
    <row r="3" spans="2:64" x14ac:dyDescent="0.2">
      <c r="B3" s="87"/>
    </row>
    <row r="44" spans="2:66" x14ac:dyDescent="0.2">
      <c r="B44" s="81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134"/>
      <c r="S44" s="134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</row>
    <row r="45" spans="2:66" s="4" customFormat="1" x14ac:dyDescent="0.2">
      <c r="B45" s="82" t="s">
        <v>29</v>
      </c>
      <c r="C45" s="90">
        <f>+Baseline!H4</f>
        <v>42125</v>
      </c>
      <c r="D45" s="90">
        <f>+Baseline!I4</f>
        <v>42132</v>
      </c>
      <c r="E45" s="90">
        <f>+Baseline!J4</f>
        <v>42139</v>
      </c>
      <c r="F45" s="90">
        <f>+Baseline!K4</f>
        <v>42146</v>
      </c>
      <c r="G45" s="90">
        <f>+Baseline!L4</f>
        <v>42153</v>
      </c>
      <c r="H45" s="90">
        <f>+Baseline!M4</f>
        <v>42160</v>
      </c>
      <c r="I45" s="90">
        <f>+Baseline!N4</f>
        <v>42167</v>
      </c>
      <c r="J45" s="90">
        <f>+Baseline!O4</f>
        <v>42174</v>
      </c>
      <c r="K45" s="90">
        <f>+Baseline!P4</f>
        <v>42181</v>
      </c>
      <c r="L45" s="90">
        <f>+Baseline!Q4</f>
        <v>42188</v>
      </c>
      <c r="M45" s="90">
        <f>+Baseline!R4</f>
        <v>42195</v>
      </c>
      <c r="N45" s="90">
        <f>+Baseline!S4</f>
        <v>42202</v>
      </c>
      <c r="O45" s="90">
        <f>+Baseline!T4</f>
        <v>42209</v>
      </c>
      <c r="P45" s="90">
        <f>+Baseline!U4</f>
        <v>42216</v>
      </c>
      <c r="Q45" s="90">
        <f>+Baseline!V4</f>
        <v>42223</v>
      </c>
      <c r="R45" s="90">
        <f>+Baseline!W4</f>
        <v>42230</v>
      </c>
      <c r="S45" s="90">
        <f>+Baseline!X4</f>
        <v>42237</v>
      </c>
      <c r="T45" s="90">
        <f>+Baseline!Y4</f>
        <v>42244</v>
      </c>
      <c r="U45" s="90">
        <f>+Baseline!Z4</f>
        <v>42251</v>
      </c>
      <c r="V45" s="90">
        <f>+Baseline!AA4</f>
        <v>42258</v>
      </c>
      <c r="W45" s="90">
        <f>+Baseline!AB4</f>
        <v>42265</v>
      </c>
      <c r="X45" s="90">
        <f>+Baseline!AC4</f>
        <v>42272</v>
      </c>
      <c r="Y45" s="90">
        <f>+Baseline!AD4</f>
        <v>42279</v>
      </c>
      <c r="Z45" s="90">
        <f>+Baseline!AE4</f>
        <v>42286</v>
      </c>
      <c r="AA45" s="90">
        <f>+Baseline!AF4</f>
        <v>42293</v>
      </c>
      <c r="AB45" s="90">
        <f>+Baseline!AG4</f>
        <v>42300</v>
      </c>
      <c r="AC45" s="90">
        <f>+Baseline!AH4</f>
        <v>42307</v>
      </c>
      <c r="AD45" s="90">
        <f>+Baseline!AI4</f>
        <v>42314</v>
      </c>
      <c r="AE45" s="90">
        <f>+Baseline!AJ4</f>
        <v>42321</v>
      </c>
      <c r="AF45" s="90">
        <f>+Baseline!AK4</f>
        <v>42328</v>
      </c>
      <c r="AG45" s="90">
        <f>+Baseline!AL4</f>
        <v>42335</v>
      </c>
      <c r="AH45" s="90">
        <f>+Baseline!AM4</f>
        <v>42342</v>
      </c>
      <c r="AI45" s="90">
        <f>+Baseline!AN4</f>
        <v>42349</v>
      </c>
      <c r="AJ45" s="90">
        <f>+Baseline!AO4</f>
        <v>42356</v>
      </c>
      <c r="AK45" s="90">
        <f>+Baseline!AP4</f>
        <v>42363</v>
      </c>
      <c r="AL45" s="90">
        <f>+Baseline!AQ4</f>
        <v>42370</v>
      </c>
      <c r="AM45" s="90">
        <f>+Baseline!AR4</f>
        <v>42377</v>
      </c>
      <c r="AN45" s="90">
        <f>+Baseline!AS4</f>
        <v>42384</v>
      </c>
      <c r="AO45" s="90">
        <f>+Baseline!AT4</f>
        <v>42391</v>
      </c>
      <c r="AP45" s="90">
        <f>+Baseline!AU4</f>
        <v>42398</v>
      </c>
      <c r="AQ45" s="90">
        <f>+Baseline!AV4</f>
        <v>42405</v>
      </c>
      <c r="AR45" s="90">
        <f>+Baseline!AW4</f>
        <v>42412</v>
      </c>
      <c r="AS45" s="90">
        <f>+Baseline!AX4</f>
        <v>42419</v>
      </c>
      <c r="AT45" s="90">
        <f>+Baseline!AY4</f>
        <v>42426</v>
      </c>
      <c r="AU45" s="90">
        <f>+Baseline!AZ4</f>
        <v>42433</v>
      </c>
      <c r="AV45" s="90">
        <f>+Baseline!BA4</f>
        <v>42440</v>
      </c>
      <c r="AW45" s="90">
        <f>+Baseline!BB4</f>
        <v>42447</v>
      </c>
      <c r="AX45" s="90">
        <f>+Baseline!BC4</f>
        <v>42454</v>
      </c>
      <c r="AY45" s="90">
        <f>+Baseline!BD4</f>
        <v>42461</v>
      </c>
      <c r="AZ45" s="90">
        <f>+Baseline!BE4</f>
        <v>42468</v>
      </c>
      <c r="BA45" s="90">
        <f>+Baseline!BF4</f>
        <v>42475</v>
      </c>
      <c r="BB45" s="90">
        <f>+Baseline!BG4</f>
        <v>42482</v>
      </c>
      <c r="BC45" s="90">
        <f>+Baseline!BH4</f>
        <v>42489</v>
      </c>
      <c r="BD45" s="90">
        <f>+Baseline!BI4</f>
        <v>42496</v>
      </c>
      <c r="BE45" s="90">
        <f>+Baseline!BJ4</f>
        <v>42503</v>
      </c>
      <c r="BF45" s="90">
        <f>+Baseline!BK4</f>
        <v>42510</v>
      </c>
      <c r="BG45" s="90">
        <f>+Baseline!BL4</f>
        <v>42517</v>
      </c>
      <c r="BH45" s="90">
        <f>+Baseline!BM4</f>
        <v>42524</v>
      </c>
      <c r="BI45" s="90">
        <f>+Baseline!BN4</f>
        <v>42531</v>
      </c>
      <c r="BJ45" s="90">
        <f>+Baseline!BO4</f>
        <v>42538</v>
      </c>
      <c r="BK45" s="90">
        <f>+Baseline!BP4</f>
        <v>42545</v>
      </c>
      <c r="BN45" s="73"/>
    </row>
    <row r="46" spans="2:66" x14ac:dyDescent="0.2">
      <c r="B46" s="83" t="s">
        <v>86</v>
      </c>
      <c r="C46" s="91">
        <f>C57+C58</f>
        <v>34.940000000000005</v>
      </c>
      <c r="D46" s="91">
        <f t="shared" ref="D46:BK46" si="0">D57+D58</f>
        <v>70.930000000000007</v>
      </c>
      <c r="E46" s="91">
        <f t="shared" si="0"/>
        <v>106.94</v>
      </c>
      <c r="F46" s="91">
        <f t="shared" si="0"/>
        <v>134.67000000000002</v>
      </c>
      <c r="G46" s="91">
        <f t="shared" si="0"/>
        <v>168</v>
      </c>
      <c r="H46" s="91">
        <f t="shared" si="0"/>
        <v>264.3</v>
      </c>
      <c r="I46" s="91">
        <f t="shared" si="0"/>
        <v>360.59</v>
      </c>
      <c r="J46" s="91">
        <f t="shared" si="0"/>
        <v>456.89</v>
      </c>
      <c r="K46" s="91">
        <f t="shared" si="0"/>
        <v>568.52</v>
      </c>
      <c r="L46" s="91">
        <f t="shared" si="0"/>
        <v>657.82</v>
      </c>
      <c r="M46" s="91">
        <f t="shared" si="0"/>
        <v>769.16</v>
      </c>
      <c r="N46" s="91">
        <f t="shared" si="0"/>
        <v>976.41000000000008</v>
      </c>
      <c r="O46" s="91">
        <f t="shared" si="0"/>
        <v>1207.74</v>
      </c>
      <c r="P46" s="91">
        <f t="shared" si="0"/>
        <v>1437.75</v>
      </c>
      <c r="Q46" s="91">
        <f t="shared" si="0"/>
        <v>1620.1499999999999</v>
      </c>
      <c r="R46" s="91">
        <f t="shared" si="0"/>
        <v>1848.15</v>
      </c>
      <c r="S46" s="91">
        <f t="shared" si="0"/>
        <v>2076.15</v>
      </c>
      <c r="T46" s="91">
        <f t="shared" si="0"/>
        <v>2304.16</v>
      </c>
      <c r="U46" s="91">
        <f t="shared" si="0"/>
        <v>2510.2200000000003</v>
      </c>
      <c r="V46" s="91">
        <f t="shared" si="0"/>
        <v>2663.37</v>
      </c>
      <c r="W46" s="91">
        <f t="shared" si="0"/>
        <v>2903.31</v>
      </c>
      <c r="X46" s="91">
        <f t="shared" si="0"/>
        <v>3126.6000000000004</v>
      </c>
      <c r="Y46" s="91">
        <f t="shared" si="0"/>
        <v>3351.21</v>
      </c>
      <c r="Z46" s="91">
        <f t="shared" si="0"/>
        <v>3561.95</v>
      </c>
      <c r="AA46" s="91">
        <f t="shared" si="0"/>
        <v>3712.87</v>
      </c>
      <c r="AB46" s="91">
        <f t="shared" si="0"/>
        <v>3901.52</v>
      </c>
      <c r="AC46" s="91">
        <f t="shared" si="0"/>
        <v>4143.91</v>
      </c>
      <c r="AD46" s="91">
        <f t="shared" si="0"/>
        <v>4388.8</v>
      </c>
      <c r="AE46" s="91">
        <f t="shared" si="0"/>
        <v>4606.7</v>
      </c>
      <c r="AF46" s="91">
        <f t="shared" si="0"/>
        <v>4847.21</v>
      </c>
      <c r="AG46" s="91">
        <f t="shared" si="0"/>
        <v>5071.0700000000006</v>
      </c>
      <c r="AH46" s="91">
        <f t="shared" si="0"/>
        <v>5338.29</v>
      </c>
      <c r="AI46" s="91">
        <f t="shared" si="0"/>
        <v>5599.2</v>
      </c>
      <c r="AJ46" s="91">
        <f t="shared" si="0"/>
        <v>5795.47</v>
      </c>
      <c r="AK46" s="91">
        <f t="shared" si="0"/>
        <v>5795.47</v>
      </c>
      <c r="AL46" s="91">
        <f t="shared" si="0"/>
        <v>5795.47</v>
      </c>
      <c r="AM46" s="91">
        <f t="shared" si="0"/>
        <v>5932.84</v>
      </c>
      <c r="AN46" s="91">
        <f t="shared" si="0"/>
        <v>6061.5</v>
      </c>
      <c r="AO46" s="91">
        <f t="shared" si="0"/>
        <v>6189.17</v>
      </c>
      <c r="AP46" s="91">
        <f t="shared" si="0"/>
        <v>6321.93</v>
      </c>
      <c r="AQ46" s="91">
        <f t="shared" si="0"/>
        <v>6457.56</v>
      </c>
      <c r="AR46" s="91">
        <f t="shared" si="0"/>
        <v>6592.9</v>
      </c>
      <c r="AS46" s="91">
        <f t="shared" si="0"/>
        <v>6685.34</v>
      </c>
      <c r="AT46" s="91">
        <f t="shared" si="0"/>
        <v>6742.68</v>
      </c>
      <c r="AU46" s="91">
        <f t="shared" si="0"/>
        <v>6765.1</v>
      </c>
      <c r="AV46" s="91">
        <f t="shared" si="0"/>
        <v>6790.5</v>
      </c>
      <c r="AW46" s="91">
        <f t="shared" si="0"/>
        <v>6804.4</v>
      </c>
      <c r="AX46" s="91">
        <f t="shared" si="0"/>
        <v>6825.6299999999992</v>
      </c>
      <c r="AY46" s="91">
        <f t="shared" si="0"/>
        <v>6848.5</v>
      </c>
      <c r="AZ46" s="91">
        <f t="shared" si="0"/>
        <v>6872.6</v>
      </c>
      <c r="BA46" s="91">
        <f t="shared" si="0"/>
        <v>6880</v>
      </c>
      <c r="BB46" s="91">
        <f t="shared" si="0"/>
        <v>6882.5</v>
      </c>
      <c r="BC46" s="91">
        <f t="shared" si="0"/>
        <v>6886.67</v>
      </c>
      <c r="BD46" s="91">
        <f t="shared" si="0"/>
        <v>6898.23</v>
      </c>
      <c r="BE46" s="91">
        <f t="shared" si="0"/>
        <v>6914.73</v>
      </c>
      <c r="BF46" s="91">
        <f t="shared" si="0"/>
        <v>6946.23</v>
      </c>
      <c r="BG46" s="91">
        <f t="shared" si="0"/>
        <v>6969.5</v>
      </c>
      <c r="BH46" s="91">
        <f t="shared" si="0"/>
        <v>6999.3</v>
      </c>
      <c r="BI46" s="91">
        <f t="shared" si="0"/>
        <v>7034</v>
      </c>
      <c r="BJ46" s="91">
        <f t="shared" si="0"/>
        <v>7056.5</v>
      </c>
      <c r="BK46" s="91">
        <f t="shared" si="0"/>
        <v>7079</v>
      </c>
      <c r="BM46" s="4"/>
    </row>
    <row r="47" spans="2:66" x14ac:dyDescent="0.2">
      <c r="B47" s="84" t="s">
        <v>84</v>
      </c>
      <c r="C47" s="91" t="e">
        <f>IF(C60&gt;0,C60,NA())</f>
        <v>#N/A</v>
      </c>
      <c r="D47" s="91" t="e">
        <f t="shared" ref="D47:BK47" si="1">IF(D60&gt;0,D60,NA())</f>
        <v>#N/A</v>
      </c>
      <c r="E47" s="91" t="e">
        <f t="shared" si="1"/>
        <v>#N/A</v>
      </c>
      <c r="F47" s="91" t="e">
        <f t="shared" si="1"/>
        <v>#N/A</v>
      </c>
      <c r="G47" s="91">
        <f t="shared" si="1"/>
        <v>168</v>
      </c>
      <c r="H47" s="91">
        <f t="shared" si="1"/>
        <v>253.86</v>
      </c>
      <c r="I47" s="91">
        <f t="shared" si="1"/>
        <v>339.71</v>
      </c>
      <c r="J47" s="91">
        <f t="shared" si="1"/>
        <v>425.56</v>
      </c>
      <c r="K47" s="91">
        <f t="shared" si="1"/>
        <v>527.91000000000008</v>
      </c>
      <c r="L47" s="91">
        <f t="shared" si="1"/>
        <v>609.1</v>
      </c>
      <c r="M47" s="91">
        <f t="shared" si="1"/>
        <v>710.28</v>
      </c>
      <c r="N47" s="91">
        <f t="shared" si="1"/>
        <v>819.82999999999993</v>
      </c>
      <c r="O47" s="91">
        <f t="shared" si="1"/>
        <v>931.56</v>
      </c>
      <c r="P47" s="91">
        <f t="shared" si="1"/>
        <v>1041.97</v>
      </c>
      <c r="Q47" s="91">
        <f t="shared" si="1"/>
        <v>1128.69</v>
      </c>
      <c r="R47" s="91">
        <f t="shared" si="1"/>
        <v>1237.0899999999999</v>
      </c>
      <c r="S47" s="91">
        <f t="shared" si="1"/>
        <v>1378.82</v>
      </c>
      <c r="T47" s="91" t="e">
        <f t="shared" si="1"/>
        <v>#N/A</v>
      </c>
      <c r="U47" s="91" t="e">
        <f t="shared" si="1"/>
        <v>#N/A</v>
      </c>
      <c r="V47" s="91" t="e">
        <f t="shared" si="1"/>
        <v>#N/A</v>
      </c>
      <c r="W47" s="91" t="e">
        <f t="shared" si="1"/>
        <v>#N/A</v>
      </c>
      <c r="X47" s="91" t="e">
        <f t="shared" si="1"/>
        <v>#N/A</v>
      </c>
      <c r="Y47" s="91" t="e">
        <f t="shared" si="1"/>
        <v>#N/A</v>
      </c>
      <c r="Z47" s="91" t="e">
        <f t="shared" si="1"/>
        <v>#N/A</v>
      </c>
      <c r="AA47" s="91" t="e">
        <f t="shared" si="1"/>
        <v>#N/A</v>
      </c>
      <c r="AB47" s="91" t="e">
        <f t="shared" si="1"/>
        <v>#N/A</v>
      </c>
      <c r="AC47" s="91" t="e">
        <f t="shared" si="1"/>
        <v>#N/A</v>
      </c>
      <c r="AD47" s="91" t="e">
        <f t="shared" si="1"/>
        <v>#N/A</v>
      </c>
      <c r="AE47" s="91" t="e">
        <f t="shared" si="1"/>
        <v>#N/A</v>
      </c>
      <c r="AF47" s="91" t="e">
        <f t="shared" si="1"/>
        <v>#N/A</v>
      </c>
      <c r="AG47" s="91" t="e">
        <f t="shared" si="1"/>
        <v>#N/A</v>
      </c>
      <c r="AH47" s="91" t="e">
        <f t="shared" si="1"/>
        <v>#N/A</v>
      </c>
      <c r="AI47" s="91" t="e">
        <f t="shared" si="1"/>
        <v>#N/A</v>
      </c>
      <c r="AJ47" s="91" t="e">
        <f t="shared" si="1"/>
        <v>#N/A</v>
      </c>
      <c r="AK47" s="91" t="e">
        <f t="shared" si="1"/>
        <v>#N/A</v>
      </c>
      <c r="AL47" s="91" t="e">
        <f t="shared" si="1"/>
        <v>#N/A</v>
      </c>
      <c r="AM47" s="91" t="e">
        <f t="shared" si="1"/>
        <v>#N/A</v>
      </c>
      <c r="AN47" s="91" t="e">
        <f t="shared" si="1"/>
        <v>#N/A</v>
      </c>
      <c r="AO47" s="91" t="e">
        <f t="shared" si="1"/>
        <v>#N/A</v>
      </c>
      <c r="AP47" s="91" t="e">
        <f t="shared" si="1"/>
        <v>#N/A</v>
      </c>
      <c r="AQ47" s="91" t="e">
        <f t="shared" si="1"/>
        <v>#N/A</v>
      </c>
      <c r="AR47" s="91" t="e">
        <f t="shared" si="1"/>
        <v>#N/A</v>
      </c>
      <c r="AS47" s="91" t="e">
        <f t="shared" si="1"/>
        <v>#N/A</v>
      </c>
      <c r="AT47" s="91" t="e">
        <f t="shared" si="1"/>
        <v>#N/A</v>
      </c>
      <c r="AU47" s="91" t="e">
        <f t="shared" si="1"/>
        <v>#N/A</v>
      </c>
      <c r="AV47" s="91" t="e">
        <f t="shared" si="1"/>
        <v>#N/A</v>
      </c>
      <c r="AW47" s="91" t="e">
        <f t="shared" si="1"/>
        <v>#N/A</v>
      </c>
      <c r="AX47" s="91" t="e">
        <f t="shared" si="1"/>
        <v>#N/A</v>
      </c>
      <c r="AY47" s="91" t="e">
        <f t="shared" si="1"/>
        <v>#N/A</v>
      </c>
      <c r="AZ47" s="91" t="e">
        <f t="shared" si="1"/>
        <v>#N/A</v>
      </c>
      <c r="BA47" s="91" t="e">
        <f t="shared" si="1"/>
        <v>#N/A</v>
      </c>
      <c r="BB47" s="91" t="e">
        <f t="shared" si="1"/>
        <v>#N/A</v>
      </c>
      <c r="BC47" s="91" t="e">
        <f t="shared" si="1"/>
        <v>#N/A</v>
      </c>
      <c r="BD47" s="91" t="e">
        <f t="shared" si="1"/>
        <v>#N/A</v>
      </c>
      <c r="BE47" s="91" t="e">
        <f t="shared" si="1"/>
        <v>#N/A</v>
      </c>
      <c r="BF47" s="91" t="e">
        <f t="shared" si="1"/>
        <v>#N/A</v>
      </c>
      <c r="BG47" s="91" t="e">
        <f t="shared" si="1"/>
        <v>#N/A</v>
      </c>
      <c r="BH47" s="91" t="e">
        <f t="shared" si="1"/>
        <v>#N/A</v>
      </c>
      <c r="BI47" s="91" t="e">
        <f t="shared" si="1"/>
        <v>#N/A</v>
      </c>
      <c r="BJ47" s="91" t="e">
        <f t="shared" si="1"/>
        <v>#N/A</v>
      </c>
      <c r="BK47" s="91" t="e">
        <f t="shared" si="1"/>
        <v>#N/A</v>
      </c>
      <c r="BM47" s="4"/>
    </row>
    <row r="48" spans="2:66" x14ac:dyDescent="0.2">
      <c r="B48" s="85" t="s">
        <v>81</v>
      </c>
      <c r="C48" s="91">
        <f>IF(C45&lt;=$H$2,C59,NA())</f>
        <v>0</v>
      </c>
      <c r="D48" s="91">
        <f t="shared" ref="D48:BK48" si="2">IF(D45&lt;=$H$2,SUM(D59,C48),NA())</f>
        <v>0</v>
      </c>
      <c r="E48" s="91">
        <f t="shared" si="2"/>
        <v>57.5</v>
      </c>
      <c r="F48" s="91">
        <f t="shared" si="2"/>
        <v>97</v>
      </c>
      <c r="G48" s="91">
        <f t="shared" si="2"/>
        <v>168</v>
      </c>
      <c r="H48" s="91">
        <f t="shared" si="2"/>
        <v>261</v>
      </c>
      <c r="I48" s="91">
        <f t="shared" si="2"/>
        <v>369</v>
      </c>
      <c r="J48" s="91">
        <f t="shared" si="2"/>
        <v>448</v>
      </c>
      <c r="K48" s="91">
        <f t="shared" si="2"/>
        <v>574</v>
      </c>
      <c r="L48" s="91">
        <f t="shared" si="2"/>
        <v>667.5</v>
      </c>
      <c r="M48" s="91">
        <f t="shared" si="2"/>
        <v>776.5</v>
      </c>
      <c r="N48" s="91">
        <f t="shared" si="2"/>
        <v>905</v>
      </c>
      <c r="O48" s="91">
        <f t="shared" si="2"/>
        <v>1052</v>
      </c>
      <c r="P48" s="91">
        <f t="shared" si="2"/>
        <v>1190.5</v>
      </c>
      <c r="Q48" s="91">
        <f t="shared" si="2"/>
        <v>1296.5</v>
      </c>
      <c r="R48" s="91">
        <f t="shared" si="2"/>
        <v>1456</v>
      </c>
      <c r="S48" s="91">
        <f t="shared" si="2"/>
        <v>1522</v>
      </c>
      <c r="T48" s="91" t="e">
        <f t="shared" si="2"/>
        <v>#N/A</v>
      </c>
      <c r="U48" s="91" t="e">
        <f t="shared" si="2"/>
        <v>#N/A</v>
      </c>
      <c r="V48" s="91" t="e">
        <f t="shared" si="2"/>
        <v>#N/A</v>
      </c>
      <c r="W48" s="91" t="e">
        <f t="shared" si="2"/>
        <v>#N/A</v>
      </c>
      <c r="X48" s="91" t="e">
        <f t="shared" si="2"/>
        <v>#N/A</v>
      </c>
      <c r="Y48" s="91" t="e">
        <f t="shared" si="2"/>
        <v>#N/A</v>
      </c>
      <c r="Z48" s="91" t="e">
        <f t="shared" si="2"/>
        <v>#N/A</v>
      </c>
      <c r="AA48" s="91" t="e">
        <f t="shared" si="2"/>
        <v>#N/A</v>
      </c>
      <c r="AB48" s="91" t="e">
        <f t="shared" si="2"/>
        <v>#N/A</v>
      </c>
      <c r="AC48" s="91" t="e">
        <f t="shared" si="2"/>
        <v>#N/A</v>
      </c>
      <c r="AD48" s="91" t="e">
        <f t="shared" si="2"/>
        <v>#N/A</v>
      </c>
      <c r="AE48" s="91" t="e">
        <f t="shared" si="2"/>
        <v>#N/A</v>
      </c>
      <c r="AF48" s="91" t="e">
        <f t="shared" si="2"/>
        <v>#N/A</v>
      </c>
      <c r="AG48" s="91" t="e">
        <f t="shared" si="2"/>
        <v>#N/A</v>
      </c>
      <c r="AH48" s="91" t="e">
        <f t="shared" si="2"/>
        <v>#N/A</v>
      </c>
      <c r="AI48" s="91" t="e">
        <f t="shared" si="2"/>
        <v>#N/A</v>
      </c>
      <c r="AJ48" s="91" t="e">
        <f t="shared" si="2"/>
        <v>#N/A</v>
      </c>
      <c r="AK48" s="91" t="e">
        <f t="shared" si="2"/>
        <v>#N/A</v>
      </c>
      <c r="AL48" s="91" t="e">
        <f t="shared" si="2"/>
        <v>#N/A</v>
      </c>
      <c r="AM48" s="91" t="e">
        <f t="shared" si="2"/>
        <v>#N/A</v>
      </c>
      <c r="AN48" s="91" t="e">
        <f t="shared" si="2"/>
        <v>#N/A</v>
      </c>
      <c r="AO48" s="91" t="e">
        <f t="shared" si="2"/>
        <v>#N/A</v>
      </c>
      <c r="AP48" s="91" t="e">
        <f t="shared" si="2"/>
        <v>#N/A</v>
      </c>
      <c r="AQ48" s="91" t="e">
        <f t="shared" si="2"/>
        <v>#N/A</v>
      </c>
      <c r="AR48" s="91" t="e">
        <f t="shared" si="2"/>
        <v>#N/A</v>
      </c>
      <c r="AS48" s="91" t="e">
        <f t="shared" si="2"/>
        <v>#N/A</v>
      </c>
      <c r="AT48" s="91" t="e">
        <f t="shared" si="2"/>
        <v>#N/A</v>
      </c>
      <c r="AU48" s="91" t="e">
        <f t="shared" si="2"/>
        <v>#N/A</v>
      </c>
      <c r="AV48" s="91" t="e">
        <f t="shared" si="2"/>
        <v>#N/A</v>
      </c>
      <c r="AW48" s="91" t="e">
        <f t="shared" si="2"/>
        <v>#N/A</v>
      </c>
      <c r="AX48" s="91" t="e">
        <f t="shared" si="2"/>
        <v>#N/A</v>
      </c>
      <c r="AY48" s="91" t="e">
        <f t="shared" si="2"/>
        <v>#N/A</v>
      </c>
      <c r="AZ48" s="91" t="e">
        <f t="shared" si="2"/>
        <v>#N/A</v>
      </c>
      <c r="BA48" s="91" t="e">
        <f t="shared" si="2"/>
        <v>#N/A</v>
      </c>
      <c r="BB48" s="91" t="e">
        <f t="shared" si="2"/>
        <v>#N/A</v>
      </c>
      <c r="BC48" s="91" t="e">
        <f t="shared" si="2"/>
        <v>#N/A</v>
      </c>
      <c r="BD48" s="91" t="e">
        <f t="shared" si="2"/>
        <v>#N/A</v>
      </c>
      <c r="BE48" s="91" t="e">
        <f t="shared" si="2"/>
        <v>#N/A</v>
      </c>
      <c r="BF48" s="91" t="e">
        <f t="shared" si="2"/>
        <v>#N/A</v>
      </c>
      <c r="BG48" s="91" t="e">
        <f t="shared" si="2"/>
        <v>#N/A</v>
      </c>
      <c r="BH48" s="91" t="e">
        <f t="shared" si="2"/>
        <v>#N/A</v>
      </c>
      <c r="BI48" s="91" t="e">
        <f t="shared" si="2"/>
        <v>#N/A</v>
      </c>
      <c r="BJ48" s="91" t="e">
        <f t="shared" si="2"/>
        <v>#N/A</v>
      </c>
      <c r="BK48" s="91" t="e">
        <f t="shared" si="2"/>
        <v>#N/A</v>
      </c>
      <c r="BM48" s="4"/>
    </row>
    <row r="49" spans="2:65" x14ac:dyDescent="0.2">
      <c r="B49" s="86" t="s">
        <v>85</v>
      </c>
      <c r="C49" s="91" t="e">
        <f>IF(C45&lt;$H$2,NA(),IF(C45=$H$2,C48,C61))</f>
        <v>#N/A</v>
      </c>
      <c r="D49" s="91" t="e">
        <f t="shared" ref="D49:BK49" si="3">IF(D45&lt;$H$2,NA(),IF(D45=$H$2,D48,SUM(D61,C49)))</f>
        <v>#N/A</v>
      </c>
      <c r="E49" s="91" t="e">
        <f t="shared" si="3"/>
        <v>#N/A</v>
      </c>
      <c r="F49" s="91" t="e">
        <f t="shared" si="3"/>
        <v>#N/A</v>
      </c>
      <c r="G49" s="91" t="e">
        <f t="shared" si="3"/>
        <v>#N/A</v>
      </c>
      <c r="H49" s="91" t="e">
        <f t="shared" si="3"/>
        <v>#N/A</v>
      </c>
      <c r="I49" s="91" t="e">
        <f t="shared" si="3"/>
        <v>#N/A</v>
      </c>
      <c r="J49" s="91" t="e">
        <f t="shared" si="3"/>
        <v>#N/A</v>
      </c>
      <c r="K49" s="91" t="e">
        <f t="shared" si="3"/>
        <v>#N/A</v>
      </c>
      <c r="L49" s="91" t="e">
        <f t="shared" si="3"/>
        <v>#N/A</v>
      </c>
      <c r="M49" s="91" t="e">
        <f t="shared" si="3"/>
        <v>#N/A</v>
      </c>
      <c r="N49" s="91" t="e">
        <f t="shared" si="3"/>
        <v>#N/A</v>
      </c>
      <c r="O49" s="91" t="e">
        <f t="shared" si="3"/>
        <v>#N/A</v>
      </c>
      <c r="P49" s="91" t="e">
        <f t="shared" si="3"/>
        <v>#N/A</v>
      </c>
      <c r="Q49" s="91" t="e">
        <f t="shared" si="3"/>
        <v>#N/A</v>
      </c>
      <c r="R49" s="91" t="e">
        <f t="shared" si="3"/>
        <v>#N/A</v>
      </c>
      <c r="S49" s="91">
        <f t="shared" si="3"/>
        <v>1522</v>
      </c>
      <c r="T49" s="91">
        <f t="shared" si="3"/>
        <v>1718.73</v>
      </c>
      <c r="U49" s="91">
        <f t="shared" si="3"/>
        <v>1915.46</v>
      </c>
      <c r="V49" s="91">
        <f t="shared" si="3"/>
        <v>2072.84</v>
      </c>
      <c r="W49" s="91">
        <f t="shared" si="3"/>
        <v>2354.8500000000004</v>
      </c>
      <c r="X49" s="91">
        <f t="shared" si="3"/>
        <v>2658.1800000000003</v>
      </c>
      <c r="Y49" s="91">
        <f t="shared" si="3"/>
        <v>2962.82</v>
      </c>
      <c r="Z49" s="91">
        <f t="shared" si="3"/>
        <v>3273.7000000000003</v>
      </c>
      <c r="AA49" s="91">
        <f t="shared" si="3"/>
        <v>3488.8300000000004</v>
      </c>
      <c r="AB49" s="91">
        <f t="shared" si="3"/>
        <v>3755.1400000000003</v>
      </c>
      <c r="AC49" s="91">
        <f t="shared" si="3"/>
        <v>4044.67</v>
      </c>
      <c r="AD49" s="91">
        <f t="shared" si="3"/>
        <v>4317.5</v>
      </c>
      <c r="AE49" s="91">
        <f t="shared" si="3"/>
        <v>4609.53</v>
      </c>
      <c r="AF49" s="91">
        <f t="shared" si="3"/>
        <v>4883.8599999999997</v>
      </c>
      <c r="AG49" s="91">
        <f t="shared" si="3"/>
        <v>5143.3499999999995</v>
      </c>
      <c r="AH49" s="91">
        <f t="shared" si="3"/>
        <v>5429.99</v>
      </c>
      <c r="AI49" s="91">
        <f t="shared" si="3"/>
        <v>5698.73</v>
      </c>
      <c r="AJ49" s="91">
        <f t="shared" si="3"/>
        <v>5901.0199999999995</v>
      </c>
      <c r="AK49" s="91">
        <f t="shared" si="3"/>
        <v>5901.0199999999995</v>
      </c>
      <c r="AL49" s="91">
        <f t="shared" si="3"/>
        <v>5901.0199999999995</v>
      </c>
      <c r="AM49" s="91">
        <f t="shared" si="3"/>
        <v>6043.2099999999991</v>
      </c>
      <c r="AN49" s="91">
        <f t="shared" si="3"/>
        <v>6182.3999999999987</v>
      </c>
      <c r="AO49" s="91">
        <f t="shared" si="3"/>
        <v>6324.3899999999985</v>
      </c>
      <c r="AP49" s="91">
        <f t="shared" si="3"/>
        <v>6465.7699999999986</v>
      </c>
      <c r="AQ49" s="91">
        <f t="shared" si="3"/>
        <v>6606.2299999999987</v>
      </c>
      <c r="AR49" s="91">
        <f t="shared" si="3"/>
        <v>6740.6899999999987</v>
      </c>
      <c r="AS49" s="91">
        <f t="shared" si="3"/>
        <v>6829.3899999999985</v>
      </c>
      <c r="AT49" s="91">
        <f t="shared" si="3"/>
        <v>6885.8499999999985</v>
      </c>
      <c r="AU49" s="91">
        <f t="shared" si="3"/>
        <v>6908.2699999999986</v>
      </c>
      <c r="AV49" s="91">
        <f t="shared" si="3"/>
        <v>6933.6699999999983</v>
      </c>
      <c r="AW49" s="91">
        <f t="shared" si="3"/>
        <v>6947.5699999999979</v>
      </c>
      <c r="AX49" s="91">
        <f t="shared" si="3"/>
        <v>6968.7999999999975</v>
      </c>
      <c r="AY49" s="91">
        <f t="shared" si="3"/>
        <v>6991.6699999999973</v>
      </c>
      <c r="AZ49" s="91">
        <f t="shared" si="3"/>
        <v>7015.7699999999977</v>
      </c>
      <c r="BA49" s="91">
        <f t="shared" si="3"/>
        <v>7023.1699999999973</v>
      </c>
      <c r="BB49" s="91">
        <f t="shared" si="3"/>
        <v>7025.6699999999973</v>
      </c>
      <c r="BC49" s="91">
        <f t="shared" si="3"/>
        <v>7029.8399999999974</v>
      </c>
      <c r="BD49" s="91">
        <f t="shared" si="3"/>
        <v>7041.4099999999971</v>
      </c>
      <c r="BE49" s="91">
        <f t="shared" si="3"/>
        <v>7057.9099999999971</v>
      </c>
      <c r="BF49" s="91">
        <f t="shared" si="3"/>
        <v>7089.4099999999971</v>
      </c>
      <c r="BG49" s="91">
        <f t="shared" si="3"/>
        <v>7112.6799999999976</v>
      </c>
      <c r="BH49" s="91">
        <f t="shared" si="3"/>
        <v>7142.4799999999977</v>
      </c>
      <c r="BI49" s="91">
        <f t="shared" si="3"/>
        <v>7177.1799999999976</v>
      </c>
      <c r="BJ49" s="91">
        <f t="shared" si="3"/>
        <v>7199.6799999999976</v>
      </c>
      <c r="BK49" s="91">
        <f t="shared" si="3"/>
        <v>7222.1799999999976</v>
      </c>
      <c r="BM49" s="87"/>
    </row>
    <row r="50" spans="2:65" hidden="1" outlineLevel="1" x14ac:dyDescent="0.2">
      <c r="B50" s="88" t="s">
        <v>96</v>
      </c>
      <c r="BM50" s="60"/>
    </row>
    <row r="51" spans="2:65" hidden="1" outlineLevel="1" x14ac:dyDescent="0.2">
      <c r="B51" s="83" t="s">
        <v>87</v>
      </c>
      <c r="C51" s="92">
        <f t="shared" ref="C51:BK51" si="4">+C46/$C$62</f>
        <v>4.9357253849413767E-3</v>
      </c>
      <c r="D51" s="92">
        <f t="shared" si="4"/>
        <v>1.0019776804633423E-2</v>
      </c>
      <c r="E51" s="92">
        <f t="shared" si="4"/>
        <v>1.5106653482130245E-2</v>
      </c>
      <c r="F51" s="92">
        <f t="shared" si="4"/>
        <v>1.9023873428450348E-2</v>
      </c>
      <c r="G51" s="92">
        <f t="shared" si="4"/>
        <v>2.3732165560107359E-2</v>
      </c>
      <c r="H51" s="92">
        <f t="shared" si="4"/>
        <v>3.7335781890097473E-2</v>
      </c>
      <c r="I51" s="92">
        <f t="shared" si="4"/>
        <v>5.0937985591185189E-2</v>
      </c>
      <c r="J51" s="92">
        <f t="shared" si="4"/>
        <v>6.4541601921175307E-2</v>
      </c>
      <c r="K51" s="92">
        <f t="shared" si="4"/>
        <v>8.0310778358525209E-2</v>
      </c>
      <c r="L51" s="92">
        <f t="shared" si="4"/>
        <v>9.2925554456844195E-2</v>
      </c>
      <c r="M51" s="92">
        <f t="shared" si="4"/>
        <v>0.10865376465602486</v>
      </c>
      <c r="N51" s="92">
        <f t="shared" si="4"/>
        <v>0.13793049865800255</v>
      </c>
      <c r="O51" s="92">
        <f t="shared" si="4"/>
        <v>0.17060884305692894</v>
      </c>
      <c r="P51" s="92">
        <f t="shared" si="4"/>
        <v>0.20310072044074021</v>
      </c>
      <c r="Q51" s="92">
        <f t="shared" si="4"/>
        <v>0.22886707162028533</v>
      </c>
      <c r="R51" s="92">
        <f t="shared" si="4"/>
        <v>0.26107501059471677</v>
      </c>
      <c r="S51" s="92">
        <f t="shared" si="4"/>
        <v>0.29328294956914819</v>
      </c>
      <c r="T51" s="92">
        <f t="shared" si="4"/>
        <v>0.32549230117248196</v>
      </c>
      <c r="U51" s="92">
        <f t="shared" si="4"/>
        <v>0.35460093233507561</v>
      </c>
      <c r="V51" s="92">
        <f t="shared" si="4"/>
        <v>0.37623534397513769</v>
      </c>
      <c r="W51" s="92">
        <f t="shared" si="4"/>
        <v>0.41012996185901962</v>
      </c>
      <c r="X51" s="92">
        <f t="shared" si="4"/>
        <v>0.44167255262042665</v>
      </c>
      <c r="Y51" s="92">
        <f t="shared" si="4"/>
        <v>0.47340161039694872</v>
      </c>
      <c r="Z51" s="92">
        <f t="shared" si="4"/>
        <v>0.5031713518858596</v>
      </c>
      <c r="AA51" s="92">
        <f t="shared" si="4"/>
        <v>0.52449074728068934</v>
      </c>
      <c r="AB51" s="92">
        <f t="shared" si="4"/>
        <v>0.55113999152422655</v>
      </c>
      <c r="AC51" s="92">
        <f t="shared" si="4"/>
        <v>0.58538070348919335</v>
      </c>
      <c r="AD51" s="92">
        <f t="shared" si="4"/>
        <v>0.61997457267975709</v>
      </c>
      <c r="AE51" s="92">
        <f t="shared" si="4"/>
        <v>0.65075575646277717</v>
      </c>
      <c r="AF51" s="92">
        <f t="shared" si="4"/>
        <v>0.68473089419409516</v>
      </c>
      <c r="AG51" s="92">
        <f t="shared" si="4"/>
        <v>0.71635400480293832</v>
      </c>
      <c r="AH51" s="92">
        <f t="shared" si="4"/>
        <v>0.75410227433253285</v>
      </c>
      <c r="AI51" s="92">
        <f t="shared" si="4"/>
        <v>0.79095917502472102</v>
      </c>
      <c r="AJ51" s="92">
        <f t="shared" si="4"/>
        <v>0.81868484249187745</v>
      </c>
      <c r="AK51" s="92">
        <f t="shared" si="4"/>
        <v>0.81868484249187745</v>
      </c>
      <c r="AL51" s="92">
        <f t="shared" si="4"/>
        <v>0.81868484249187745</v>
      </c>
      <c r="AM51" s="92">
        <f t="shared" si="4"/>
        <v>0.83809012572397235</v>
      </c>
      <c r="AN51" s="92">
        <f t="shared" si="4"/>
        <v>0.85626500918208781</v>
      </c>
      <c r="AO51" s="92">
        <f t="shared" si="4"/>
        <v>0.87430004237886705</v>
      </c>
      <c r="AP51" s="92">
        <f t="shared" si="4"/>
        <v>0.89305410368696148</v>
      </c>
      <c r="AQ51" s="92">
        <f t="shared" si="4"/>
        <v>0.91221358949004105</v>
      </c>
      <c r="AR51" s="92">
        <f t="shared" si="4"/>
        <v>0.93133210905495123</v>
      </c>
      <c r="AS51" s="92">
        <f t="shared" si="4"/>
        <v>0.94439045062861993</v>
      </c>
      <c r="AT51" s="92">
        <f t="shared" si="4"/>
        <v>0.95249046475490895</v>
      </c>
      <c r="AU51" s="92">
        <f t="shared" si="4"/>
        <v>0.95565757875406132</v>
      </c>
      <c r="AV51" s="92">
        <f t="shared" si="4"/>
        <v>0.95924565616612512</v>
      </c>
      <c r="AW51" s="92">
        <f t="shared" si="4"/>
        <v>0.96120921034044349</v>
      </c>
      <c r="AX51" s="92">
        <f t="shared" si="4"/>
        <v>0.96420822150021179</v>
      </c>
      <c r="AY51" s="92">
        <f t="shared" si="4"/>
        <v>0.96743890379997177</v>
      </c>
      <c r="AZ51" s="92">
        <f t="shared" si="4"/>
        <v>0.97084333945472534</v>
      </c>
      <c r="BA51" s="92">
        <f t="shared" si="4"/>
        <v>0.97188868484249191</v>
      </c>
      <c r="BB51" s="92">
        <f t="shared" si="4"/>
        <v>0.97224184206808872</v>
      </c>
      <c r="BC51" s="92">
        <f t="shared" si="4"/>
        <v>0.97283090832038421</v>
      </c>
      <c r="BD51" s="92">
        <f t="shared" si="4"/>
        <v>0.97446390733154398</v>
      </c>
      <c r="BE51" s="92">
        <f t="shared" si="4"/>
        <v>0.97679474502048302</v>
      </c>
      <c r="BF51" s="92">
        <f t="shared" si="4"/>
        <v>0.98124452606300316</v>
      </c>
      <c r="BG51" s="92">
        <f t="shared" si="4"/>
        <v>0.9845317135188586</v>
      </c>
      <c r="BH51" s="92">
        <f t="shared" si="4"/>
        <v>0.98874134764797295</v>
      </c>
      <c r="BI51" s="92">
        <f t="shared" si="4"/>
        <v>0.99364316993925694</v>
      </c>
      <c r="BJ51" s="92">
        <f t="shared" si="4"/>
        <v>0.99682158496962847</v>
      </c>
      <c r="BK51" s="92">
        <f t="shared" si="4"/>
        <v>1</v>
      </c>
    </row>
    <row r="52" spans="2:65" hidden="1" outlineLevel="1" x14ac:dyDescent="0.2">
      <c r="B52" s="84" t="s">
        <v>88</v>
      </c>
      <c r="C52" s="92" t="str">
        <f t="shared" ref="C52:BK54" si="5">IF(ISNUMBER(C47),C47/$C$62,"")</f>
        <v/>
      </c>
      <c r="D52" s="92" t="str">
        <f t="shared" si="5"/>
        <v/>
      </c>
      <c r="E52" s="92" t="str">
        <f t="shared" si="5"/>
        <v/>
      </c>
      <c r="F52" s="92" t="str">
        <f t="shared" si="5"/>
        <v/>
      </c>
      <c r="G52" s="92">
        <f t="shared" si="5"/>
        <v>2.3732165560107359E-2</v>
      </c>
      <c r="H52" s="92">
        <f t="shared" si="5"/>
        <v>3.5860997316005089E-2</v>
      </c>
      <c r="I52" s="92">
        <f t="shared" si="5"/>
        <v>4.798841644300042E-2</v>
      </c>
      <c r="J52" s="92">
        <f t="shared" si="5"/>
        <v>6.0115835569995765E-2</v>
      </c>
      <c r="K52" s="92">
        <f t="shared" si="5"/>
        <v>7.4574092385930227E-2</v>
      </c>
      <c r="L52" s="92">
        <f t="shared" si="5"/>
        <v>8.6043226444413062E-2</v>
      </c>
      <c r="M52" s="92">
        <f t="shared" si="5"/>
        <v>0.10033620567876818</v>
      </c>
      <c r="N52" s="92">
        <f t="shared" si="5"/>
        <v>0.11581155530442151</v>
      </c>
      <c r="O52" s="92">
        <f t="shared" si="5"/>
        <v>0.13159485803079529</v>
      </c>
      <c r="P52" s="92">
        <f t="shared" si="5"/>
        <v>0.14719169374205396</v>
      </c>
      <c r="Q52" s="92">
        <f t="shared" si="5"/>
        <v>0.159442011583557</v>
      </c>
      <c r="R52" s="92">
        <f t="shared" si="5"/>
        <v>0.17475490888543579</v>
      </c>
      <c r="S52" s="92">
        <f t="shared" si="5"/>
        <v>0.19477609831897161</v>
      </c>
      <c r="T52" s="92" t="str">
        <f t="shared" si="5"/>
        <v/>
      </c>
      <c r="U52" s="92" t="str">
        <f t="shared" si="5"/>
        <v/>
      </c>
      <c r="V52" s="92" t="str">
        <f t="shared" si="5"/>
        <v/>
      </c>
      <c r="W52" s="92" t="str">
        <f t="shared" si="5"/>
        <v/>
      </c>
      <c r="X52" s="92" t="str">
        <f t="shared" si="5"/>
        <v/>
      </c>
      <c r="Y52" s="92" t="str">
        <f t="shared" si="5"/>
        <v/>
      </c>
      <c r="Z52" s="92" t="str">
        <f t="shared" si="5"/>
        <v/>
      </c>
      <c r="AA52" s="92" t="str">
        <f t="shared" si="5"/>
        <v/>
      </c>
      <c r="AB52" s="92" t="str">
        <f t="shared" si="5"/>
        <v/>
      </c>
      <c r="AC52" s="92" t="str">
        <f t="shared" si="5"/>
        <v/>
      </c>
      <c r="AD52" s="92" t="str">
        <f t="shared" si="5"/>
        <v/>
      </c>
      <c r="AE52" s="92" t="str">
        <f t="shared" si="5"/>
        <v/>
      </c>
      <c r="AF52" s="92" t="str">
        <f t="shared" si="5"/>
        <v/>
      </c>
      <c r="AG52" s="92" t="str">
        <f t="shared" si="5"/>
        <v/>
      </c>
      <c r="AH52" s="92" t="str">
        <f t="shared" si="5"/>
        <v/>
      </c>
      <c r="AI52" s="92" t="str">
        <f t="shared" si="5"/>
        <v/>
      </c>
      <c r="AJ52" s="92" t="str">
        <f t="shared" si="5"/>
        <v/>
      </c>
      <c r="AK52" s="92" t="str">
        <f t="shared" si="5"/>
        <v/>
      </c>
      <c r="AL52" s="92" t="str">
        <f t="shared" si="5"/>
        <v/>
      </c>
      <c r="AM52" s="92" t="str">
        <f t="shared" si="5"/>
        <v/>
      </c>
      <c r="AN52" s="92" t="str">
        <f t="shared" si="5"/>
        <v/>
      </c>
      <c r="AO52" s="92" t="str">
        <f t="shared" si="5"/>
        <v/>
      </c>
      <c r="AP52" s="92" t="str">
        <f t="shared" si="5"/>
        <v/>
      </c>
      <c r="AQ52" s="92" t="str">
        <f t="shared" si="5"/>
        <v/>
      </c>
      <c r="AR52" s="92" t="str">
        <f t="shared" si="5"/>
        <v/>
      </c>
      <c r="AS52" s="92" t="str">
        <f t="shared" si="5"/>
        <v/>
      </c>
      <c r="AT52" s="92" t="str">
        <f t="shared" si="5"/>
        <v/>
      </c>
      <c r="AU52" s="92" t="str">
        <f t="shared" si="5"/>
        <v/>
      </c>
      <c r="AV52" s="92" t="str">
        <f t="shared" si="5"/>
        <v/>
      </c>
      <c r="AW52" s="92" t="str">
        <f t="shared" si="5"/>
        <v/>
      </c>
      <c r="AX52" s="92" t="str">
        <f t="shared" si="5"/>
        <v/>
      </c>
      <c r="AY52" s="92" t="str">
        <f t="shared" si="5"/>
        <v/>
      </c>
      <c r="AZ52" s="92" t="str">
        <f t="shared" si="5"/>
        <v/>
      </c>
      <c r="BA52" s="92" t="str">
        <f t="shared" si="5"/>
        <v/>
      </c>
      <c r="BB52" s="92" t="str">
        <f t="shared" si="5"/>
        <v/>
      </c>
      <c r="BC52" s="92" t="str">
        <f t="shared" si="5"/>
        <v/>
      </c>
      <c r="BD52" s="92" t="str">
        <f t="shared" si="5"/>
        <v/>
      </c>
      <c r="BE52" s="92" t="str">
        <f t="shared" si="5"/>
        <v/>
      </c>
      <c r="BF52" s="92" t="str">
        <f t="shared" si="5"/>
        <v/>
      </c>
      <c r="BG52" s="92" t="str">
        <f t="shared" si="5"/>
        <v/>
      </c>
      <c r="BH52" s="92" t="str">
        <f t="shared" si="5"/>
        <v/>
      </c>
      <c r="BI52" s="92" t="str">
        <f t="shared" si="5"/>
        <v/>
      </c>
      <c r="BJ52" s="92" t="str">
        <f t="shared" si="5"/>
        <v/>
      </c>
      <c r="BK52" s="92" t="str">
        <f t="shared" si="5"/>
        <v/>
      </c>
    </row>
    <row r="53" spans="2:65" hidden="1" outlineLevel="1" x14ac:dyDescent="0.2">
      <c r="B53" s="89" t="s">
        <v>89</v>
      </c>
      <c r="C53" s="92">
        <f>IF(ISNUMBER(C48),C48/$C$62,"")</f>
        <v>0</v>
      </c>
      <c r="D53" s="92">
        <f t="shared" si="5"/>
        <v>0</v>
      </c>
      <c r="E53" s="92">
        <f t="shared" si="5"/>
        <v>8.1226161887272205E-3</v>
      </c>
      <c r="F53" s="92">
        <f t="shared" si="5"/>
        <v>1.3702500353157225E-2</v>
      </c>
      <c r="G53" s="92">
        <f t="shared" si="5"/>
        <v>2.3732165560107359E-2</v>
      </c>
      <c r="H53" s="92">
        <f t="shared" si="5"/>
        <v>3.6869614352309649E-2</v>
      </c>
      <c r="I53" s="92">
        <f t="shared" si="5"/>
        <v>5.2126006498092951E-2</v>
      </c>
      <c r="J53" s="92">
        <f t="shared" si="5"/>
        <v>6.3285774826952954E-2</v>
      </c>
      <c r="K53" s="92">
        <f t="shared" si="5"/>
        <v>8.1084898997033486E-2</v>
      </c>
      <c r="L53" s="92">
        <f t="shared" si="5"/>
        <v>9.4292979234355132E-2</v>
      </c>
      <c r="M53" s="92">
        <f t="shared" si="5"/>
        <v>0.10969063427037717</v>
      </c>
      <c r="N53" s="92">
        <f t="shared" si="5"/>
        <v>0.12784291566605452</v>
      </c>
      <c r="O53" s="92">
        <f t="shared" si="5"/>
        <v>0.14860856053114846</v>
      </c>
      <c r="P53" s="92">
        <f t="shared" si="5"/>
        <v>0.16817347082921316</v>
      </c>
      <c r="Q53" s="92">
        <f t="shared" si="5"/>
        <v>0.18314733719451901</v>
      </c>
      <c r="R53" s="92">
        <f t="shared" si="5"/>
        <v>0.20567876818759712</v>
      </c>
      <c r="S53" s="92">
        <f t="shared" si="5"/>
        <v>0.21500211894335358</v>
      </c>
      <c r="T53" s="92" t="str">
        <f t="shared" si="5"/>
        <v/>
      </c>
      <c r="U53" s="92" t="str">
        <f t="shared" si="5"/>
        <v/>
      </c>
      <c r="V53" s="92" t="str">
        <f t="shared" si="5"/>
        <v/>
      </c>
      <c r="W53" s="92" t="str">
        <f t="shared" si="5"/>
        <v/>
      </c>
      <c r="X53" s="92" t="str">
        <f t="shared" si="5"/>
        <v/>
      </c>
      <c r="Y53" s="92" t="str">
        <f t="shared" si="5"/>
        <v/>
      </c>
      <c r="Z53" s="92" t="str">
        <f t="shared" si="5"/>
        <v/>
      </c>
      <c r="AA53" s="92" t="str">
        <f t="shared" si="5"/>
        <v/>
      </c>
      <c r="AB53" s="92" t="str">
        <f t="shared" si="5"/>
        <v/>
      </c>
      <c r="AC53" s="92" t="str">
        <f t="shared" si="5"/>
        <v/>
      </c>
      <c r="AD53" s="92" t="str">
        <f t="shared" si="5"/>
        <v/>
      </c>
      <c r="AE53" s="92" t="str">
        <f t="shared" si="5"/>
        <v/>
      </c>
      <c r="AF53" s="92" t="str">
        <f t="shared" si="5"/>
        <v/>
      </c>
      <c r="AG53" s="92" t="str">
        <f t="shared" si="5"/>
        <v/>
      </c>
      <c r="AH53" s="92" t="str">
        <f t="shared" si="5"/>
        <v/>
      </c>
      <c r="AI53" s="92" t="str">
        <f t="shared" si="5"/>
        <v/>
      </c>
      <c r="AJ53" s="92" t="str">
        <f t="shared" si="5"/>
        <v/>
      </c>
      <c r="AK53" s="92" t="str">
        <f t="shared" si="5"/>
        <v/>
      </c>
      <c r="AL53" s="92" t="str">
        <f t="shared" si="5"/>
        <v/>
      </c>
      <c r="AM53" s="92" t="str">
        <f t="shared" si="5"/>
        <v/>
      </c>
      <c r="AN53" s="92" t="str">
        <f t="shared" si="5"/>
        <v/>
      </c>
      <c r="AO53" s="92" t="str">
        <f t="shared" si="5"/>
        <v/>
      </c>
      <c r="AP53" s="92" t="str">
        <f t="shared" si="5"/>
        <v/>
      </c>
      <c r="AQ53" s="92" t="str">
        <f t="shared" si="5"/>
        <v/>
      </c>
      <c r="AR53" s="92" t="str">
        <f t="shared" si="5"/>
        <v/>
      </c>
      <c r="AS53" s="92" t="str">
        <f t="shared" si="5"/>
        <v/>
      </c>
      <c r="AT53" s="92" t="str">
        <f t="shared" si="5"/>
        <v/>
      </c>
      <c r="AU53" s="92" t="str">
        <f t="shared" si="5"/>
        <v/>
      </c>
      <c r="AV53" s="92" t="str">
        <f t="shared" si="5"/>
        <v/>
      </c>
      <c r="AW53" s="92" t="str">
        <f t="shared" si="5"/>
        <v/>
      </c>
      <c r="AX53" s="92" t="str">
        <f t="shared" si="5"/>
        <v/>
      </c>
      <c r="AY53" s="92" t="str">
        <f t="shared" si="5"/>
        <v/>
      </c>
      <c r="AZ53" s="92" t="str">
        <f t="shared" si="5"/>
        <v/>
      </c>
      <c r="BA53" s="92" t="str">
        <f t="shared" si="5"/>
        <v/>
      </c>
      <c r="BB53" s="92" t="str">
        <f t="shared" si="5"/>
        <v/>
      </c>
      <c r="BC53" s="92" t="str">
        <f t="shared" si="5"/>
        <v/>
      </c>
      <c r="BD53" s="92" t="str">
        <f t="shared" si="5"/>
        <v/>
      </c>
      <c r="BE53" s="92" t="str">
        <f t="shared" si="5"/>
        <v/>
      </c>
      <c r="BF53" s="92" t="str">
        <f t="shared" si="5"/>
        <v/>
      </c>
      <c r="BG53" s="92" t="str">
        <f t="shared" si="5"/>
        <v/>
      </c>
      <c r="BH53" s="92" t="str">
        <f t="shared" si="5"/>
        <v/>
      </c>
      <c r="BI53" s="92" t="str">
        <f t="shared" si="5"/>
        <v/>
      </c>
      <c r="BJ53" s="92" t="str">
        <f t="shared" si="5"/>
        <v/>
      </c>
      <c r="BK53" s="92" t="str">
        <f t="shared" si="5"/>
        <v/>
      </c>
    </row>
    <row r="54" spans="2:65" hidden="1" outlineLevel="1" x14ac:dyDescent="0.2">
      <c r="B54" s="86" t="s">
        <v>90</v>
      </c>
      <c r="C54" s="92" t="str">
        <f>IF(ISNUMBER(C49),C49/$C$62,"")</f>
        <v/>
      </c>
      <c r="D54" s="92" t="str">
        <f t="shared" si="5"/>
        <v/>
      </c>
      <c r="E54" s="92" t="str">
        <f t="shared" si="5"/>
        <v/>
      </c>
      <c r="F54" s="92" t="str">
        <f t="shared" si="5"/>
        <v/>
      </c>
      <c r="G54" s="92" t="str">
        <f t="shared" si="5"/>
        <v/>
      </c>
      <c r="H54" s="92" t="str">
        <f t="shared" si="5"/>
        <v/>
      </c>
      <c r="I54" s="92" t="str">
        <f t="shared" si="5"/>
        <v/>
      </c>
      <c r="J54" s="92" t="str">
        <f t="shared" si="5"/>
        <v/>
      </c>
      <c r="K54" s="92" t="str">
        <f t="shared" si="5"/>
        <v/>
      </c>
      <c r="L54" s="92" t="str">
        <f t="shared" si="5"/>
        <v/>
      </c>
      <c r="M54" s="92" t="str">
        <f t="shared" si="5"/>
        <v/>
      </c>
      <c r="N54" s="92" t="str">
        <f t="shared" si="5"/>
        <v/>
      </c>
      <c r="O54" s="92" t="str">
        <f t="shared" si="5"/>
        <v/>
      </c>
      <c r="P54" s="92" t="str">
        <f t="shared" si="5"/>
        <v/>
      </c>
      <c r="Q54" s="92" t="str">
        <f t="shared" si="5"/>
        <v/>
      </c>
      <c r="R54" s="92" t="str">
        <f t="shared" si="5"/>
        <v/>
      </c>
      <c r="S54" s="92">
        <f t="shared" si="5"/>
        <v>0.21500211894335358</v>
      </c>
      <c r="T54" s="92">
        <f t="shared" si="5"/>
        <v>0.24279276734001978</v>
      </c>
      <c r="U54" s="92">
        <f t="shared" si="5"/>
        <v>0.27058341573668598</v>
      </c>
      <c r="V54" s="92">
        <f t="shared" si="5"/>
        <v>0.292815369402458</v>
      </c>
      <c r="W54" s="92">
        <f t="shared" si="5"/>
        <v>0.3326529170786835</v>
      </c>
      <c r="X54" s="92">
        <f t="shared" si="5"/>
        <v>0.37550218957479875</v>
      </c>
      <c r="Y54" s="92">
        <f t="shared" si="5"/>
        <v>0.41853651645712675</v>
      </c>
      <c r="Z54" s="92">
        <f t="shared" si="5"/>
        <v>0.46245232377454448</v>
      </c>
      <c r="AA54" s="92">
        <f t="shared" si="5"/>
        <v>0.49284220935160339</v>
      </c>
      <c r="AB54" s="92">
        <f t="shared" si="5"/>
        <v>0.53046192965108074</v>
      </c>
      <c r="AC54" s="92">
        <f t="shared" si="5"/>
        <v>0.57136177426190138</v>
      </c>
      <c r="AD54" s="92">
        <f t="shared" si="5"/>
        <v>0.60990252860573524</v>
      </c>
      <c r="AE54" s="92">
        <f t="shared" si="5"/>
        <v>0.6511555304421528</v>
      </c>
      <c r="AF54" s="92">
        <f t="shared" si="5"/>
        <v>0.68990817912134472</v>
      </c>
      <c r="AG54" s="92">
        <f t="shared" si="5"/>
        <v>0.72656448650939387</v>
      </c>
      <c r="AH54" s="92">
        <f t="shared" si="5"/>
        <v>0.76705608136742476</v>
      </c>
      <c r="AI54" s="92">
        <f t="shared" si="5"/>
        <v>0.80501907049018218</v>
      </c>
      <c r="AJ54" s="92">
        <f t="shared" si="5"/>
        <v>0.83359514055657569</v>
      </c>
      <c r="AK54" s="92">
        <f t="shared" si="5"/>
        <v>0.83359514055657569</v>
      </c>
      <c r="AL54" s="92">
        <f t="shared" si="5"/>
        <v>0.83359514055657569</v>
      </c>
      <c r="AM54" s="92">
        <f t="shared" si="5"/>
        <v>0.85368131091962129</v>
      </c>
      <c r="AN54" s="92">
        <f t="shared" si="5"/>
        <v>0.87334369261195066</v>
      </c>
      <c r="AO54" s="92">
        <f t="shared" si="5"/>
        <v>0.89340161039694854</v>
      </c>
      <c r="AP54" s="92">
        <f t="shared" si="5"/>
        <v>0.91337335781890083</v>
      </c>
      <c r="AQ54" s="92">
        <f t="shared" si="5"/>
        <v>0.93321514338183342</v>
      </c>
      <c r="AR54" s="92">
        <f t="shared" si="5"/>
        <v>0.95220935160333364</v>
      </c>
      <c r="AS54" s="92">
        <f t="shared" si="5"/>
        <v>0.96473936996750931</v>
      </c>
      <c r="AT54" s="92">
        <f t="shared" si="5"/>
        <v>0.97271507275038827</v>
      </c>
      <c r="AU54" s="92">
        <f t="shared" si="5"/>
        <v>0.97588218674954075</v>
      </c>
      <c r="AV54" s="92">
        <f t="shared" si="5"/>
        <v>0.97947026416160454</v>
      </c>
      <c r="AW54" s="92">
        <f t="shared" si="5"/>
        <v>0.9814338183359228</v>
      </c>
      <c r="AX54" s="92">
        <f t="shared" si="5"/>
        <v>0.98443282949569111</v>
      </c>
      <c r="AY54" s="92">
        <f t="shared" si="5"/>
        <v>0.98766351179545098</v>
      </c>
      <c r="AZ54" s="92">
        <f t="shared" si="5"/>
        <v>0.99106794745020454</v>
      </c>
      <c r="BA54" s="92">
        <f t="shared" si="5"/>
        <v>0.99211329283797112</v>
      </c>
      <c r="BB54" s="92">
        <f t="shared" si="5"/>
        <v>0.99246645006356793</v>
      </c>
      <c r="BC54" s="92">
        <f t="shared" si="5"/>
        <v>0.99305551631586342</v>
      </c>
      <c r="BD54" s="92">
        <f t="shared" si="5"/>
        <v>0.99468992795592559</v>
      </c>
      <c r="BE54" s="92">
        <f t="shared" si="5"/>
        <v>0.99702076564486464</v>
      </c>
      <c r="BF54" s="92">
        <f t="shared" si="5"/>
        <v>1.0014705466873848</v>
      </c>
      <c r="BG54" s="92">
        <f t="shared" si="5"/>
        <v>1.0047577341432403</v>
      </c>
      <c r="BH54" s="92">
        <f t="shared" si="5"/>
        <v>1.0089673682723546</v>
      </c>
      <c r="BI54" s="92">
        <f t="shared" si="5"/>
        <v>1.0138691905636386</v>
      </c>
      <c r="BJ54" s="92">
        <f t="shared" si="5"/>
        <v>1.0170476055940101</v>
      </c>
      <c r="BK54" s="92">
        <f t="shared" si="5"/>
        <v>1.0202260206243816</v>
      </c>
    </row>
    <row r="55" spans="2:65" hidden="1" outlineLevel="1" x14ac:dyDescent="0.2">
      <c r="B55" s="113" t="s">
        <v>103</v>
      </c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09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</row>
    <row r="56" spans="2:65" hidden="1" outlineLevel="1" x14ac:dyDescent="0.2">
      <c r="B56" s="110" t="s">
        <v>92</v>
      </c>
      <c r="C56" s="111">
        <v>40</v>
      </c>
      <c r="D56" s="111">
        <v>40</v>
      </c>
      <c r="E56" s="111">
        <v>40</v>
      </c>
      <c r="F56" s="111">
        <v>32</v>
      </c>
      <c r="G56" s="111">
        <v>40</v>
      </c>
      <c r="H56" s="111">
        <v>40</v>
      </c>
      <c r="I56" s="111">
        <v>40</v>
      </c>
      <c r="J56" s="111">
        <v>40</v>
      </c>
      <c r="K56" s="111">
        <v>40</v>
      </c>
      <c r="L56" s="111">
        <v>32</v>
      </c>
      <c r="M56" s="111">
        <v>40</v>
      </c>
      <c r="N56" s="111">
        <v>40</v>
      </c>
      <c r="O56" s="111">
        <v>40</v>
      </c>
      <c r="P56" s="111">
        <v>40</v>
      </c>
      <c r="Q56" s="111">
        <v>32</v>
      </c>
      <c r="R56" s="111">
        <v>40</v>
      </c>
      <c r="S56" s="111">
        <v>40</v>
      </c>
      <c r="T56" s="111">
        <v>40</v>
      </c>
      <c r="U56" s="111">
        <v>40</v>
      </c>
      <c r="V56" s="111">
        <v>32</v>
      </c>
      <c r="W56" s="111">
        <v>40</v>
      </c>
      <c r="X56" s="111">
        <v>40</v>
      </c>
      <c r="Y56" s="111">
        <v>40</v>
      </c>
      <c r="Z56" s="111">
        <v>40</v>
      </c>
      <c r="AA56" s="111">
        <v>32</v>
      </c>
      <c r="AB56" s="111">
        <v>40</v>
      </c>
      <c r="AC56" s="111">
        <v>40</v>
      </c>
      <c r="AD56" s="111">
        <v>40</v>
      </c>
      <c r="AE56" s="111">
        <v>40</v>
      </c>
      <c r="AF56" s="111">
        <v>40</v>
      </c>
      <c r="AG56" s="111">
        <v>40</v>
      </c>
      <c r="AH56" s="111">
        <v>40</v>
      </c>
      <c r="AI56" s="111">
        <v>40</v>
      </c>
      <c r="AJ56" s="111">
        <v>40</v>
      </c>
      <c r="AK56" s="111">
        <v>0</v>
      </c>
      <c r="AL56" s="111">
        <v>0</v>
      </c>
      <c r="AM56" s="111">
        <v>40</v>
      </c>
      <c r="AN56" s="111">
        <v>40</v>
      </c>
      <c r="AO56" s="111">
        <v>40</v>
      </c>
      <c r="AP56" s="111">
        <v>40</v>
      </c>
      <c r="AQ56" s="111">
        <v>40</v>
      </c>
      <c r="AR56" s="111">
        <v>40</v>
      </c>
      <c r="AS56" s="111">
        <v>32</v>
      </c>
      <c r="AT56" s="111">
        <v>40</v>
      </c>
      <c r="AU56" s="111">
        <v>40</v>
      </c>
      <c r="AV56" s="111">
        <v>40</v>
      </c>
      <c r="AW56" s="111">
        <v>40</v>
      </c>
      <c r="AX56" s="111">
        <v>32</v>
      </c>
      <c r="AY56" s="111">
        <v>40</v>
      </c>
      <c r="AZ56" s="111">
        <v>40</v>
      </c>
      <c r="BA56" s="111">
        <v>40</v>
      </c>
      <c r="BB56" s="111">
        <v>40</v>
      </c>
      <c r="BC56" s="111">
        <v>40</v>
      </c>
      <c r="BD56" s="111">
        <v>40</v>
      </c>
      <c r="BE56" s="111">
        <v>40</v>
      </c>
      <c r="BF56" s="111">
        <v>40</v>
      </c>
      <c r="BG56" s="111">
        <v>32</v>
      </c>
      <c r="BH56" s="111">
        <v>40</v>
      </c>
      <c r="BI56" s="111">
        <v>40</v>
      </c>
      <c r="BJ56" s="209">
        <v>40</v>
      </c>
      <c r="BK56" s="111">
        <v>40</v>
      </c>
    </row>
    <row r="57" spans="2:65" hidden="1" outlineLevel="1" x14ac:dyDescent="0.2">
      <c r="B57" s="83" t="s">
        <v>108</v>
      </c>
      <c r="C57" s="97">
        <f>Baseline!H45</f>
        <v>34.940000000000005</v>
      </c>
      <c r="D57" s="97">
        <f>Baseline!I45</f>
        <v>70.930000000000007</v>
      </c>
      <c r="E57" s="97">
        <f>Baseline!J45</f>
        <v>106.94</v>
      </c>
      <c r="F57" s="97">
        <f>Baseline!K45</f>
        <v>134.67000000000002</v>
      </c>
      <c r="G57" s="97">
        <f>Baseline!L45</f>
        <v>168</v>
      </c>
      <c r="H57" s="97">
        <f>Baseline!M45</f>
        <v>264.3</v>
      </c>
      <c r="I57" s="97">
        <f>Baseline!N45</f>
        <v>360.59</v>
      </c>
      <c r="J57" s="97">
        <f>Baseline!O45</f>
        <v>456.89</v>
      </c>
      <c r="K57" s="97">
        <f>Baseline!P45</f>
        <v>568.52</v>
      </c>
      <c r="L57" s="97">
        <f>Baseline!Q45</f>
        <v>657.82</v>
      </c>
      <c r="M57" s="97">
        <f>Baseline!R45</f>
        <v>769.16</v>
      </c>
      <c r="N57" s="97">
        <f>Baseline!S45</f>
        <v>976.41000000000008</v>
      </c>
      <c r="O57" s="97">
        <f>Baseline!T45</f>
        <v>1207.74</v>
      </c>
      <c r="P57" s="97">
        <f>Baseline!U45</f>
        <v>1437.75</v>
      </c>
      <c r="Q57" s="97">
        <f>Baseline!V45</f>
        <v>1620.1499999999999</v>
      </c>
      <c r="R57" s="97">
        <f>Baseline!W45</f>
        <v>1848.15</v>
      </c>
      <c r="S57" s="97">
        <f>Baseline!X45</f>
        <v>2076.15</v>
      </c>
      <c r="T57" s="97">
        <f>Baseline!Y45</f>
        <v>2304.16</v>
      </c>
      <c r="U57" s="97">
        <f>Baseline!Z45</f>
        <v>2510.2200000000003</v>
      </c>
      <c r="V57" s="97">
        <f>Baseline!AA45</f>
        <v>2663.37</v>
      </c>
      <c r="W57" s="97">
        <f>Baseline!AB45</f>
        <v>2903.31</v>
      </c>
      <c r="X57" s="97">
        <f>Baseline!AC45</f>
        <v>3126.6000000000004</v>
      </c>
      <c r="Y57" s="97">
        <f>Baseline!AD45</f>
        <v>3351.21</v>
      </c>
      <c r="Z57" s="97">
        <f>Baseline!AE45</f>
        <v>3561.95</v>
      </c>
      <c r="AA57" s="97">
        <f>Baseline!AF45</f>
        <v>3712.87</v>
      </c>
      <c r="AB57" s="97">
        <f>Baseline!AG45</f>
        <v>3901.52</v>
      </c>
      <c r="AC57" s="97">
        <f>Baseline!AH45</f>
        <v>4143.91</v>
      </c>
      <c r="AD57" s="97">
        <f>Baseline!AI45</f>
        <v>4388.8</v>
      </c>
      <c r="AE57" s="97">
        <f>Baseline!AJ45</f>
        <v>4606.7</v>
      </c>
      <c r="AF57" s="97">
        <f>Baseline!AK45</f>
        <v>4847.21</v>
      </c>
      <c r="AG57" s="97">
        <f>Baseline!AL45</f>
        <v>5071.0700000000006</v>
      </c>
      <c r="AH57" s="97">
        <f>Baseline!AM45</f>
        <v>5338.29</v>
      </c>
      <c r="AI57" s="97">
        <f>Baseline!AN45</f>
        <v>5599.2</v>
      </c>
      <c r="AJ57" s="97">
        <f>Baseline!AO45</f>
        <v>5795.47</v>
      </c>
      <c r="AK57" s="97">
        <f>Baseline!AP45</f>
        <v>5795.47</v>
      </c>
      <c r="AL57" s="97">
        <f>Baseline!AQ45</f>
        <v>5795.47</v>
      </c>
      <c r="AM57" s="97">
        <f>Baseline!AR45</f>
        <v>5932.84</v>
      </c>
      <c r="AN57" s="97">
        <f>Baseline!AS45</f>
        <v>6061.5</v>
      </c>
      <c r="AO57" s="97">
        <f>Baseline!AT45</f>
        <v>6189.17</v>
      </c>
      <c r="AP57" s="97">
        <f>Baseline!AU45</f>
        <v>6321.93</v>
      </c>
      <c r="AQ57" s="97">
        <f>Baseline!AV45</f>
        <v>6457.56</v>
      </c>
      <c r="AR57" s="97">
        <f>Baseline!AW45</f>
        <v>6592.9</v>
      </c>
      <c r="AS57" s="97">
        <f>Baseline!AX45</f>
        <v>6685.34</v>
      </c>
      <c r="AT57" s="97">
        <f>Baseline!AY45</f>
        <v>6742.68</v>
      </c>
      <c r="AU57" s="97">
        <f>Baseline!AZ45</f>
        <v>6765.1</v>
      </c>
      <c r="AV57" s="97">
        <f>Baseline!BA45</f>
        <v>6790.5</v>
      </c>
      <c r="AW57" s="97">
        <f>Baseline!BB45</f>
        <v>6804.4</v>
      </c>
      <c r="AX57" s="97">
        <f>Baseline!BC45</f>
        <v>6825.6299999999992</v>
      </c>
      <c r="AY57" s="97">
        <f>Baseline!BD45</f>
        <v>6848.5</v>
      </c>
      <c r="AZ57" s="97">
        <f>Baseline!BE45</f>
        <v>6872.6</v>
      </c>
      <c r="BA57" s="97">
        <f>Baseline!BF45</f>
        <v>6880</v>
      </c>
      <c r="BB57" s="97">
        <f>Baseline!BG45</f>
        <v>6882.5</v>
      </c>
      <c r="BC57" s="97">
        <f>Baseline!BH45</f>
        <v>6886.67</v>
      </c>
      <c r="BD57" s="97">
        <f>Baseline!BI45</f>
        <v>6898.23</v>
      </c>
      <c r="BE57" s="97">
        <f>Baseline!BJ45</f>
        <v>6914.73</v>
      </c>
      <c r="BF57" s="97">
        <f>Baseline!BK45</f>
        <v>6946.23</v>
      </c>
      <c r="BG57" s="97">
        <f>Baseline!BL45</f>
        <v>6969.5</v>
      </c>
      <c r="BH57" s="97">
        <f>Baseline!BM45</f>
        <v>6999.3</v>
      </c>
      <c r="BI57" s="97">
        <f>Baseline!BN45</f>
        <v>7034</v>
      </c>
      <c r="BJ57" s="97">
        <f>Baseline!BO45</f>
        <v>7056.5</v>
      </c>
      <c r="BK57" s="97">
        <f>Baseline!BP45</f>
        <v>7079</v>
      </c>
    </row>
    <row r="58" spans="2:65" hidden="1" outlineLevel="1" x14ac:dyDescent="0.2">
      <c r="B58" s="83" t="s">
        <v>154</v>
      </c>
      <c r="C58" s="97">
        <f>MOC!H45</f>
        <v>0</v>
      </c>
      <c r="D58" s="97">
        <f>MOC!I45</f>
        <v>0</v>
      </c>
      <c r="E58" s="97">
        <f>MOC!J45</f>
        <v>0</v>
      </c>
      <c r="F58" s="97">
        <f>MOC!K45</f>
        <v>0</v>
      </c>
      <c r="G58" s="97">
        <f>MOC!L45</f>
        <v>0</v>
      </c>
      <c r="H58" s="97">
        <f>MOC!M45</f>
        <v>0</v>
      </c>
      <c r="I58" s="97">
        <f>MOC!N45</f>
        <v>0</v>
      </c>
      <c r="J58" s="97">
        <f>MOC!O45</f>
        <v>0</v>
      </c>
      <c r="K58" s="97">
        <f>MOC!P45</f>
        <v>0</v>
      </c>
      <c r="L58" s="97">
        <f>MOC!Q45</f>
        <v>0</v>
      </c>
      <c r="M58" s="97">
        <f>MOC!R45</f>
        <v>0</v>
      </c>
      <c r="N58" s="97">
        <f>MOC!S45</f>
        <v>0</v>
      </c>
      <c r="O58" s="97">
        <f>MOC!T45</f>
        <v>0</v>
      </c>
      <c r="P58" s="97">
        <f>MOC!U45</f>
        <v>0</v>
      </c>
      <c r="Q58" s="97">
        <f>MOC!V45</f>
        <v>0</v>
      </c>
      <c r="R58" s="97">
        <f>MOC!W45</f>
        <v>0</v>
      </c>
      <c r="S58" s="97">
        <f>MOC!X45</f>
        <v>0</v>
      </c>
      <c r="T58" s="97">
        <f>MOC!Y45</f>
        <v>0</v>
      </c>
      <c r="U58" s="97">
        <f>MOC!Z45</f>
        <v>0</v>
      </c>
      <c r="V58" s="97">
        <f>MOC!AA45</f>
        <v>0</v>
      </c>
      <c r="W58" s="97">
        <f>MOC!AB45</f>
        <v>0</v>
      </c>
      <c r="X58" s="97">
        <f>MOC!AC45</f>
        <v>0</v>
      </c>
      <c r="Y58" s="97">
        <f>MOC!AD45</f>
        <v>0</v>
      </c>
      <c r="Z58" s="97">
        <f>MOC!AE45</f>
        <v>0</v>
      </c>
      <c r="AA58" s="97">
        <f>MOC!AF45</f>
        <v>0</v>
      </c>
      <c r="AB58" s="97">
        <f>MOC!AG45</f>
        <v>0</v>
      </c>
      <c r="AC58" s="97">
        <f>MOC!AH45</f>
        <v>0</v>
      </c>
      <c r="AD58" s="97">
        <f>MOC!AI45</f>
        <v>0</v>
      </c>
      <c r="AE58" s="97">
        <f>MOC!AJ45</f>
        <v>0</v>
      </c>
      <c r="AF58" s="97">
        <f>MOC!AK45</f>
        <v>0</v>
      </c>
      <c r="AG58" s="97">
        <f>MOC!AL45</f>
        <v>0</v>
      </c>
      <c r="AH58" s="97">
        <f>MOC!AM45</f>
        <v>0</v>
      </c>
      <c r="AI58" s="97">
        <f>MOC!AN45</f>
        <v>0</v>
      </c>
      <c r="AJ58" s="97">
        <f>MOC!AO45</f>
        <v>0</v>
      </c>
      <c r="AK58" s="97">
        <f>MOC!AP45</f>
        <v>0</v>
      </c>
      <c r="AL58" s="97">
        <f>MOC!AQ45</f>
        <v>0</v>
      </c>
      <c r="AM58" s="97">
        <f>MOC!AR45</f>
        <v>0</v>
      </c>
      <c r="AN58" s="97">
        <f>MOC!AS45</f>
        <v>0</v>
      </c>
      <c r="AO58" s="97">
        <f>MOC!AT45</f>
        <v>0</v>
      </c>
      <c r="AP58" s="97">
        <f>MOC!AU45</f>
        <v>0</v>
      </c>
      <c r="AQ58" s="97">
        <f>MOC!AV45</f>
        <v>0</v>
      </c>
      <c r="AR58" s="97">
        <f>MOC!AW45</f>
        <v>0</v>
      </c>
      <c r="AS58" s="97">
        <f>MOC!AX45</f>
        <v>0</v>
      </c>
      <c r="AT58" s="97">
        <f>MOC!AY45</f>
        <v>0</v>
      </c>
      <c r="AU58" s="97">
        <f>MOC!AZ45</f>
        <v>0</v>
      </c>
      <c r="AV58" s="97">
        <f>MOC!BA45</f>
        <v>0</v>
      </c>
      <c r="AW58" s="97">
        <f>MOC!BB45</f>
        <v>0</v>
      </c>
      <c r="AX58" s="97">
        <f>MOC!BC45</f>
        <v>0</v>
      </c>
      <c r="AY58" s="97">
        <f>MOC!BD45</f>
        <v>0</v>
      </c>
      <c r="AZ58" s="97">
        <f>MOC!BE45</f>
        <v>0</v>
      </c>
      <c r="BA58" s="97">
        <f>MOC!BF45</f>
        <v>0</v>
      </c>
      <c r="BB58" s="97">
        <f>MOC!BG45</f>
        <v>0</v>
      </c>
      <c r="BC58" s="97">
        <f>MOC!BH45</f>
        <v>0</v>
      </c>
      <c r="BD58" s="97">
        <f>MOC!BI45</f>
        <v>0</v>
      </c>
      <c r="BE58" s="97">
        <f>MOC!BJ45</f>
        <v>0</v>
      </c>
      <c r="BF58" s="97">
        <f>MOC!BK45</f>
        <v>0</v>
      </c>
      <c r="BG58" s="97">
        <f>MOC!BL45</f>
        <v>0</v>
      </c>
      <c r="BH58" s="97">
        <f>MOC!BM45</f>
        <v>0</v>
      </c>
      <c r="BI58" s="97">
        <f>MOC!BN45</f>
        <v>0</v>
      </c>
      <c r="BJ58" s="97">
        <f>MOC!BO45</f>
        <v>0</v>
      </c>
      <c r="BK58" s="97">
        <f>MOC!BP45</f>
        <v>0</v>
      </c>
    </row>
    <row r="59" spans="2:65" hidden="1" outlineLevel="1" x14ac:dyDescent="0.2">
      <c r="B59" s="85" t="s">
        <v>81</v>
      </c>
      <c r="C59" s="97">
        <f>Timesheet!D45</f>
        <v>0</v>
      </c>
      <c r="D59" s="97">
        <f>Timesheet!E45</f>
        <v>0</v>
      </c>
      <c r="E59" s="97">
        <f>Timesheet!F45</f>
        <v>57.5</v>
      </c>
      <c r="F59" s="97">
        <f>Timesheet!G45</f>
        <v>39.5</v>
      </c>
      <c r="G59" s="97">
        <f>Timesheet!H45</f>
        <v>71</v>
      </c>
      <c r="H59" s="97">
        <f>Timesheet!I45</f>
        <v>93</v>
      </c>
      <c r="I59" s="97">
        <f>Timesheet!J45</f>
        <v>108</v>
      </c>
      <c r="J59" s="97">
        <f>Timesheet!K45</f>
        <v>79</v>
      </c>
      <c r="K59" s="97">
        <f>Timesheet!L45</f>
        <v>126</v>
      </c>
      <c r="L59" s="97">
        <f>Timesheet!M45</f>
        <v>93.5</v>
      </c>
      <c r="M59" s="97">
        <f>Timesheet!N45</f>
        <v>109</v>
      </c>
      <c r="N59" s="97">
        <f>Timesheet!O45</f>
        <v>128.5</v>
      </c>
      <c r="O59" s="97">
        <f>Timesheet!P45</f>
        <v>147</v>
      </c>
      <c r="P59" s="97">
        <f>Timesheet!Q45</f>
        <v>138.5</v>
      </c>
      <c r="Q59" s="97">
        <f>Timesheet!R45</f>
        <v>106</v>
      </c>
      <c r="R59" s="97">
        <f>Timesheet!S45</f>
        <v>159.5</v>
      </c>
      <c r="S59" s="97">
        <f>Timesheet!T45</f>
        <v>66</v>
      </c>
      <c r="T59" s="97">
        <f>Timesheet!U45</f>
        <v>0</v>
      </c>
      <c r="U59" s="97">
        <f>Timesheet!V45</f>
        <v>0</v>
      </c>
      <c r="V59" s="97">
        <f>Timesheet!W45</f>
        <v>0</v>
      </c>
      <c r="W59" s="97">
        <f>Timesheet!X45</f>
        <v>0</v>
      </c>
      <c r="X59" s="97">
        <f>Timesheet!Y45</f>
        <v>0</v>
      </c>
      <c r="Y59" s="97">
        <f>Timesheet!Z45</f>
        <v>0</v>
      </c>
      <c r="Z59" s="97">
        <f>Timesheet!AA45</f>
        <v>0</v>
      </c>
      <c r="AA59" s="97">
        <f>Timesheet!AB45</f>
        <v>0</v>
      </c>
      <c r="AB59" s="97">
        <f>Timesheet!AC45</f>
        <v>0</v>
      </c>
      <c r="AC59" s="97">
        <f>Timesheet!AD45</f>
        <v>0</v>
      </c>
      <c r="AD59" s="97">
        <f>Timesheet!AE45</f>
        <v>0</v>
      </c>
      <c r="AE59" s="97">
        <f>Timesheet!AF45</f>
        <v>0</v>
      </c>
      <c r="AF59" s="97">
        <f>Timesheet!AG45</f>
        <v>0</v>
      </c>
      <c r="AG59" s="97">
        <f>Timesheet!AH45</f>
        <v>0</v>
      </c>
      <c r="AH59" s="97">
        <f>Timesheet!AI45</f>
        <v>0</v>
      </c>
      <c r="AI59" s="97">
        <f>Timesheet!AJ45</f>
        <v>0</v>
      </c>
      <c r="AJ59" s="97">
        <f>Timesheet!AK45</f>
        <v>0</v>
      </c>
      <c r="AK59" s="97">
        <f>Timesheet!AL45</f>
        <v>0</v>
      </c>
      <c r="AL59" s="97">
        <f>Timesheet!AM45</f>
        <v>0</v>
      </c>
      <c r="AM59" s="97">
        <f>Timesheet!AN45</f>
        <v>0</v>
      </c>
      <c r="AN59" s="97">
        <f>Timesheet!AO45</f>
        <v>0</v>
      </c>
      <c r="AO59" s="97">
        <f>Timesheet!AP45</f>
        <v>0</v>
      </c>
      <c r="AP59" s="97">
        <f>Timesheet!AQ45</f>
        <v>0</v>
      </c>
      <c r="AQ59" s="97">
        <f>Timesheet!AR45</f>
        <v>0</v>
      </c>
      <c r="AR59" s="97">
        <f>Timesheet!AS45</f>
        <v>0</v>
      </c>
      <c r="AS59" s="97">
        <f>Timesheet!AT45</f>
        <v>0</v>
      </c>
      <c r="AT59" s="97">
        <f>Timesheet!AU45</f>
        <v>0</v>
      </c>
      <c r="AU59" s="97">
        <f>Timesheet!AV45</f>
        <v>0</v>
      </c>
      <c r="AV59" s="97">
        <f>Timesheet!AW45</f>
        <v>0</v>
      </c>
      <c r="AW59" s="97">
        <f>Timesheet!AX45</f>
        <v>0</v>
      </c>
      <c r="AX59" s="97">
        <f>Timesheet!AY45</f>
        <v>0</v>
      </c>
      <c r="AY59" s="97">
        <f>Timesheet!AZ45</f>
        <v>0</v>
      </c>
      <c r="AZ59" s="97">
        <f>Timesheet!BA45</f>
        <v>0</v>
      </c>
      <c r="BA59" s="97">
        <f>Timesheet!BB45</f>
        <v>0</v>
      </c>
      <c r="BB59" s="97">
        <f>Timesheet!BC45</f>
        <v>0</v>
      </c>
      <c r="BC59" s="97">
        <f>Timesheet!BD45</f>
        <v>0</v>
      </c>
      <c r="BD59" s="97">
        <f>Timesheet!BE45</f>
        <v>0</v>
      </c>
      <c r="BE59" s="97">
        <f>Timesheet!BF45</f>
        <v>0</v>
      </c>
      <c r="BF59" s="97">
        <f>Timesheet!BG45</f>
        <v>0</v>
      </c>
      <c r="BG59" s="97">
        <f>Timesheet!BH45</f>
        <v>0</v>
      </c>
      <c r="BH59" s="97">
        <f>Timesheet!BI45</f>
        <v>0</v>
      </c>
      <c r="BI59" s="97">
        <f>Timesheet!BJ45</f>
        <v>0</v>
      </c>
      <c r="BJ59" s="97">
        <f>Timesheet!BK45</f>
        <v>0</v>
      </c>
      <c r="BK59" s="97">
        <f>Timesheet!BL45</f>
        <v>0</v>
      </c>
    </row>
    <row r="60" spans="2:65" hidden="1" outlineLevel="1" x14ac:dyDescent="0.2">
      <c r="B60" s="84" t="s">
        <v>105</v>
      </c>
      <c r="C60" s="97">
        <f>Progress!H45</f>
        <v>0</v>
      </c>
      <c r="D60" s="97">
        <f>Progress!I45</f>
        <v>0</v>
      </c>
      <c r="E60" s="97">
        <f>Progress!J45</f>
        <v>0</v>
      </c>
      <c r="F60" s="97">
        <f>Progress!K45</f>
        <v>0</v>
      </c>
      <c r="G60" s="97">
        <f>Progress!L45</f>
        <v>168</v>
      </c>
      <c r="H60" s="97">
        <f>Progress!M45</f>
        <v>253.86</v>
      </c>
      <c r="I60" s="97">
        <f>Progress!N45</f>
        <v>339.71</v>
      </c>
      <c r="J60" s="97">
        <f>Progress!O45</f>
        <v>425.56</v>
      </c>
      <c r="K60" s="97">
        <f>Progress!P45</f>
        <v>527.91000000000008</v>
      </c>
      <c r="L60" s="97">
        <f>Progress!Q45</f>
        <v>609.1</v>
      </c>
      <c r="M60" s="97">
        <f>Progress!R45</f>
        <v>710.28</v>
      </c>
      <c r="N60" s="97">
        <f>Progress!S45</f>
        <v>819.82999999999993</v>
      </c>
      <c r="O60" s="97">
        <f>Progress!T45</f>
        <v>931.56</v>
      </c>
      <c r="P60" s="97">
        <f>Progress!U45</f>
        <v>1041.97</v>
      </c>
      <c r="Q60" s="97">
        <f>Progress!V45</f>
        <v>1128.69</v>
      </c>
      <c r="R60" s="97">
        <f>Progress!W45</f>
        <v>1237.0899999999999</v>
      </c>
      <c r="S60" s="97">
        <f>Progress!X45</f>
        <v>1378.82</v>
      </c>
      <c r="T60" s="97">
        <f>Progress!Y45</f>
        <v>0</v>
      </c>
      <c r="U60" s="97">
        <f>Progress!Z45</f>
        <v>0</v>
      </c>
      <c r="V60" s="97">
        <f>Progress!AA45</f>
        <v>0</v>
      </c>
      <c r="W60" s="97">
        <f>Progress!AB45</f>
        <v>0</v>
      </c>
      <c r="X60" s="97">
        <f>Progress!AC45</f>
        <v>0</v>
      </c>
      <c r="Y60" s="97">
        <f>Progress!AD45</f>
        <v>0</v>
      </c>
      <c r="Z60" s="97">
        <f>Progress!AE45</f>
        <v>0</v>
      </c>
      <c r="AA60" s="97">
        <f>Progress!AF45</f>
        <v>0</v>
      </c>
      <c r="AB60" s="97">
        <f>Progress!AG45</f>
        <v>0</v>
      </c>
      <c r="AC60" s="97">
        <f>Progress!AH45</f>
        <v>0</v>
      </c>
      <c r="AD60" s="97">
        <f>Progress!AI45</f>
        <v>0</v>
      </c>
      <c r="AE60" s="97">
        <f>Progress!AJ45</f>
        <v>0</v>
      </c>
      <c r="AF60" s="97">
        <f>Progress!AK45</f>
        <v>0</v>
      </c>
      <c r="AG60" s="97">
        <f>Progress!AL45</f>
        <v>0</v>
      </c>
      <c r="AH60" s="97">
        <f>Progress!AM45</f>
        <v>0</v>
      </c>
      <c r="AI60" s="97">
        <f>Progress!AN45</f>
        <v>0</v>
      </c>
      <c r="AJ60" s="97">
        <f>Progress!AO45</f>
        <v>0</v>
      </c>
      <c r="AK60" s="97">
        <f>Progress!AP45</f>
        <v>0</v>
      </c>
      <c r="AL60" s="97">
        <f>Progress!AQ45</f>
        <v>0</v>
      </c>
      <c r="AM60" s="97">
        <f>Progress!AR45</f>
        <v>0</v>
      </c>
      <c r="AN60" s="97">
        <f>Progress!AS45</f>
        <v>0</v>
      </c>
      <c r="AO60" s="97">
        <f>Progress!AT45</f>
        <v>0</v>
      </c>
      <c r="AP60" s="97">
        <f>Progress!AU45</f>
        <v>0</v>
      </c>
      <c r="AQ60" s="97">
        <f>Progress!AV45</f>
        <v>0</v>
      </c>
      <c r="AR60" s="97">
        <f>Progress!AW45</f>
        <v>0</v>
      </c>
      <c r="AS60" s="97">
        <f>Progress!AX45</f>
        <v>0</v>
      </c>
      <c r="AT60" s="97">
        <f>Progress!AY45</f>
        <v>0</v>
      </c>
      <c r="AU60" s="97">
        <f>Progress!AZ45</f>
        <v>0</v>
      </c>
      <c r="AV60" s="97">
        <f>Progress!BA45</f>
        <v>0</v>
      </c>
      <c r="AW60" s="97">
        <f>Progress!BB45</f>
        <v>0</v>
      </c>
      <c r="AX60" s="97">
        <f>Progress!BC45</f>
        <v>0</v>
      </c>
      <c r="AY60" s="97">
        <f>Progress!BD45</f>
        <v>0</v>
      </c>
      <c r="AZ60" s="97">
        <f>Progress!BE45</f>
        <v>0</v>
      </c>
      <c r="BA60" s="97">
        <f>Progress!BF45</f>
        <v>0</v>
      </c>
      <c r="BB60" s="97">
        <f>Progress!BG45</f>
        <v>0</v>
      </c>
      <c r="BC60" s="97">
        <f>Progress!BH45</f>
        <v>0</v>
      </c>
      <c r="BD60" s="97">
        <f>Progress!BI45</f>
        <v>0</v>
      </c>
      <c r="BE60" s="97">
        <f>Progress!BJ45</f>
        <v>0</v>
      </c>
      <c r="BF60" s="97">
        <f>Progress!BK45</f>
        <v>0</v>
      </c>
      <c r="BG60" s="97">
        <f>Progress!BL45</f>
        <v>0</v>
      </c>
      <c r="BH60" s="97">
        <f>Progress!BM45</f>
        <v>0</v>
      </c>
      <c r="BI60" s="97">
        <f>Progress!BN45</f>
        <v>0</v>
      </c>
      <c r="BJ60" s="97">
        <f>Progress!BO45</f>
        <v>0</v>
      </c>
      <c r="BK60" s="97">
        <f>Progress!BP45</f>
        <v>0</v>
      </c>
    </row>
    <row r="61" spans="2:65" hidden="1" outlineLevel="1" x14ac:dyDescent="0.2">
      <c r="B61" s="86" t="s">
        <v>85</v>
      </c>
      <c r="C61" s="97">
        <f>Forecast!H45</f>
        <v>0</v>
      </c>
      <c r="D61" s="97">
        <f>Forecast!I45</f>
        <v>0</v>
      </c>
      <c r="E61" s="97">
        <f>Forecast!J45</f>
        <v>0</v>
      </c>
      <c r="F61" s="97">
        <f>Forecast!K45</f>
        <v>0</v>
      </c>
      <c r="G61" s="97">
        <f>Forecast!L45</f>
        <v>0</v>
      </c>
      <c r="H61" s="97">
        <f>Forecast!M45</f>
        <v>0</v>
      </c>
      <c r="I61" s="97">
        <f>Forecast!N45</f>
        <v>0</v>
      </c>
      <c r="J61" s="97">
        <f>Forecast!O45</f>
        <v>0</v>
      </c>
      <c r="K61" s="97">
        <f>Forecast!P45</f>
        <v>0</v>
      </c>
      <c r="L61" s="97">
        <f>Forecast!Q45</f>
        <v>0</v>
      </c>
      <c r="M61" s="97">
        <f>Forecast!R45</f>
        <v>0</v>
      </c>
      <c r="N61" s="97">
        <f>Forecast!S45</f>
        <v>0</v>
      </c>
      <c r="O61" s="97">
        <f>Forecast!T45</f>
        <v>0</v>
      </c>
      <c r="P61" s="97">
        <f>Forecast!U45</f>
        <v>0</v>
      </c>
      <c r="Q61" s="97">
        <f>Forecast!V45</f>
        <v>0</v>
      </c>
      <c r="R61" s="97">
        <f>Forecast!W45</f>
        <v>0</v>
      </c>
      <c r="S61" s="97">
        <f>Forecast!X45</f>
        <v>0</v>
      </c>
      <c r="T61" s="97">
        <f>Forecast!Y45</f>
        <v>196.73000000000002</v>
      </c>
      <c r="U61" s="97">
        <f>Forecast!Z45</f>
        <v>196.73000000000002</v>
      </c>
      <c r="V61" s="97">
        <f>Forecast!AA45</f>
        <v>157.38</v>
      </c>
      <c r="W61" s="97">
        <f>Forecast!AB45</f>
        <v>282.01</v>
      </c>
      <c r="X61" s="97">
        <f>Forecast!AC45</f>
        <v>303.33000000000004</v>
      </c>
      <c r="Y61" s="97">
        <f>Forecast!AD45</f>
        <v>304.64</v>
      </c>
      <c r="Z61" s="97">
        <f>Forecast!AE45</f>
        <v>310.88</v>
      </c>
      <c r="AA61" s="97">
        <f>Forecast!AF45</f>
        <v>215.13</v>
      </c>
      <c r="AB61" s="97">
        <f>Forecast!AG45</f>
        <v>266.31</v>
      </c>
      <c r="AC61" s="97">
        <f>Forecast!AH45</f>
        <v>289.52999999999997</v>
      </c>
      <c r="AD61" s="97">
        <f>Forecast!AI45</f>
        <v>272.83000000000004</v>
      </c>
      <c r="AE61" s="97">
        <f>Forecast!AJ45</f>
        <v>292.03000000000003</v>
      </c>
      <c r="AF61" s="97">
        <f>Forecast!AK45</f>
        <v>274.33</v>
      </c>
      <c r="AG61" s="97">
        <f>Forecast!AL45</f>
        <v>259.49</v>
      </c>
      <c r="AH61" s="97">
        <f>Forecast!AM45</f>
        <v>286.64</v>
      </c>
      <c r="AI61" s="97">
        <f>Forecast!AN45</f>
        <v>268.74</v>
      </c>
      <c r="AJ61" s="97">
        <f>Forecast!AO45</f>
        <v>202.29000000000002</v>
      </c>
      <c r="AK61" s="97">
        <f>Forecast!AP45</f>
        <v>0</v>
      </c>
      <c r="AL61" s="97">
        <f>Forecast!AQ45</f>
        <v>0</v>
      </c>
      <c r="AM61" s="97">
        <f>Forecast!AR45</f>
        <v>142.19</v>
      </c>
      <c r="AN61" s="97">
        <f>Forecast!AS45</f>
        <v>139.19</v>
      </c>
      <c r="AO61" s="97">
        <f>Forecast!AT45</f>
        <v>141.99</v>
      </c>
      <c r="AP61" s="97">
        <f>Forecast!AU45</f>
        <v>141.38</v>
      </c>
      <c r="AQ61" s="97">
        <f>Forecast!AV45</f>
        <v>140.45999999999998</v>
      </c>
      <c r="AR61" s="97">
        <f>Forecast!AW45</f>
        <v>134.46</v>
      </c>
      <c r="AS61" s="97">
        <f>Forecast!AX45</f>
        <v>88.7</v>
      </c>
      <c r="AT61" s="97">
        <f>Forecast!AY45</f>
        <v>56.459999999999994</v>
      </c>
      <c r="AU61" s="97">
        <f>Forecast!AZ45</f>
        <v>22.42</v>
      </c>
      <c r="AV61" s="97">
        <f>Forecast!BA45</f>
        <v>25.4</v>
      </c>
      <c r="AW61" s="97">
        <f>Forecast!BB45</f>
        <v>13.899999999999999</v>
      </c>
      <c r="AX61" s="97">
        <f>Forecast!BC45</f>
        <v>21.229999999999997</v>
      </c>
      <c r="AY61" s="97">
        <f>Forecast!BD45</f>
        <v>22.87</v>
      </c>
      <c r="AZ61" s="97">
        <f>Forecast!BE45</f>
        <v>24.1</v>
      </c>
      <c r="BA61" s="97">
        <f>Forecast!BF45</f>
        <v>7.4</v>
      </c>
      <c r="BB61" s="97">
        <f>Forecast!BG45</f>
        <v>2.5</v>
      </c>
      <c r="BC61" s="97">
        <f>Forecast!BH45</f>
        <v>4.17</v>
      </c>
      <c r="BD61" s="97">
        <f>Forecast!BI45</f>
        <v>11.569999999999999</v>
      </c>
      <c r="BE61" s="97">
        <f>Forecast!BJ45</f>
        <v>16.5</v>
      </c>
      <c r="BF61" s="97">
        <f>Forecast!BK45</f>
        <v>31.5</v>
      </c>
      <c r="BG61" s="97">
        <f>Forecast!BL45</f>
        <v>23.27</v>
      </c>
      <c r="BH61" s="97">
        <f>Forecast!BM45</f>
        <v>29.8</v>
      </c>
      <c r="BI61" s="97">
        <f>Forecast!BN45</f>
        <v>34.700000000000003</v>
      </c>
      <c r="BJ61" s="97">
        <f>Forecast!BO45</f>
        <v>22.5</v>
      </c>
      <c r="BK61" s="97">
        <f>Forecast!BP45</f>
        <v>22.5</v>
      </c>
    </row>
    <row r="62" spans="2:65" hidden="1" outlineLevel="1" x14ac:dyDescent="0.2">
      <c r="B62" s="96" t="s">
        <v>104</v>
      </c>
      <c r="C62" s="93">
        <f>+Report!E45</f>
        <v>7079</v>
      </c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</row>
    <row r="63" spans="2:65" collapsed="1" x14ac:dyDescent="0.2"/>
    <row r="64" spans="2:65" x14ac:dyDescent="0.2">
      <c r="Q64" s="12"/>
    </row>
    <row r="68" spans="3:15" x14ac:dyDescent="0.2">
      <c r="O68" s="12"/>
    </row>
    <row r="70" spans="3:15" x14ac:dyDescent="0.2">
      <c r="C70" s="48"/>
      <c r="D70" s="48"/>
      <c r="E70" s="48"/>
      <c r="F70" s="48"/>
      <c r="G70" s="48"/>
      <c r="H70" s="48"/>
      <c r="I70" s="48"/>
    </row>
    <row r="73" spans="3:15" x14ac:dyDescent="0.2">
      <c r="O73" s="12"/>
    </row>
    <row r="75" spans="3:15" x14ac:dyDescent="0.2">
      <c r="C75" s="48"/>
      <c r="D75" s="48"/>
      <c r="E75" s="48"/>
      <c r="F75" s="48"/>
      <c r="G75" s="48"/>
      <c r="H75" s="48"/>
      <c r="I75" s="48"/>
    </row>
    <row r="78" spans="3:15" x14ac:dyDescent="0.2">
      <c r="O78" s="12"/>
    </row>
    <row r="80" spans="3:15" x14ac:dyDescent="0.2">
      <c r="C80" s="48"/>
      <c r="D80" s="48"/>
      <c r="E80" s="48"/>
      <c r="F80" s="48"/>
      <c r="G80" s="48"/>
      <c r="H80" s="48"/>
      <c r="I80" s="48"/>
    </row>
    <row r="81" spans="2:65" x14ac:dyDescent="0.2">
      <c r="C81" s="48"/>
      <c r="D81" s="48"/>
      <c r="E81" s="48"/>
      <c r="F81" s="48"/>
      <c r="G81" s="48"/>
      <c r="H81" s="48"/>
      <c r="I81" s="48"/>
      <c r="Q81" s="48"/>
    </row>
    <row r="82" spans="2:65" x14ac:dyDescent="0.2">
      <c r="C82" s="48"/>
      <c r="D82" s="48"/>
      <c r="E82" s="48"/>
      <c r="F82" s="48"/>
      <c r="G82" s="48"/>
      <c r="H82" s="48"/>
      <c r="I82" s="48"/>
      <c r="W82" s="48"/>
    </row>
    <row r="83" spans="2:65" x14ac:dyDescent="0.2">
      <c r="C83" s="48"/>
      <c r="D83" s="48"/>
      <c r="E83" s="48"/>
      <c r="F83" s="48"/>
      <c r="G83" s="48"/>
      <c r="H83" s="48"/>
      <c r="I83" s="48"/>
      <c r="O83" s="48"/>
    </row>
    <row r="90" spans="2:65" x14ac:dyDescent="0.2">
      <c r="B90" s="98" t="str">
        <f>+B45</f>
        <v>Reporting Period (End)</v>
      </c>
      <c r="C90" s="90">
        <f t="shared" ref="C90:BK90" si="6">C45</f>
        <v>42125</v>
      </c>
      <c r="D90" s="90">
        <f t="shared" si="6"/>
        <v>42132</v>
      </c>
      <c r="E90" s="90">
        <f t="shared" si="6"/>
        <v>42139</v>
      </c>
      <c r="F90" s="90">
        <f t="shared" si="6"/>
        <v>42146</v>
      </c>
      <c r="G90" s="90">
        <f t="shared" si="6"/>
        <v>42153</v>
      </c>
      <c r="H90" s="90">
        <f t="shared" si="6"/>
        <v>42160</v>
      </c>
      <c r="I90" s="90">
        <f t="shared" si="6"/>
        <v>42167</v>
      </c>
      <c r="J90" s="90">
        <f t="shared" si="6"/>
        <v>42174</v>
      </c>
      <c r="K90" s="90">
        <f t="shared" si="6"/>
        <v>42181</v>
      </c>
      <c r="L90" s="90">
        <f t="shared" si="6"/>
        <v>42188</v>
      </c>
      <c r="M90" s="90">
        <f t="shared" si="6"/>
        <v>42195</v>
      </c>
      <c r="N90" s="90">
        <f t="shared" si="6"/>
        <v>42202</v>
      </c>
      <c r="O90" s="90">
        <f t="shared" si="6"/>
        <v>42209</v>
      </c>
      <c r="P90" s="90">
        <f t="shared" si="6"/>
        <v>42216</v>
      </c>
      <c r="Q90" s="90">
        <f t="shared" si="6"/>
        <v>42223</v>
      </c>
      <c r="R90" s="90">
        <f t="shared" si="6"/>
        <v>42230</v>
      </c>
      <c r="S90" s="90">
        <f t="shared" si="6"/>
        <v>42237</v>
      </c>
      <c r="T90" s="90">
        <f t="shared" si="6"/>
        <v>42244</v>
      </c>
      <c r="U90" s="90">
        <f t="shared" si="6"/>
        <v>42251</v>
      </c>
      <c r="V90" s="90">
        <f t="shared" si="6"/>
        <v>42258</v>
      </c>
      <c r="W90" s="90">
        <f t="shared" si="6"/>
        <v>42265</v>
      </c>
      <c r="X90" s="90">
        <f t="shared" si="6"/>
        <v>42272</v>
      </c>
      <c r="Y90" s="90">
        <f t="shared" si="6"/>
        <v>42279</v>
      </c>
      <c r="Z90" s="90">
        <f t="shared" si="6"/>
        <v>42286</v>
      </c>
      <c r="AA90" s="90">
        <f t="shared" si="6"/>
        <v>42293</v>
      </c>
      <c r="AB90" s="90">
        <f t="shared" si="6"/>
        <v>42300</v>
      </c>
      <c r="AC90" s="90">
        <f t="shared" si="6"/>
        <v>42307</v>
      </c>
      <c r="AD90" s="90">
        <f t="shared" si="6"/>
        <v>42314</v>
      </c>
      <c r="AE90" s="90">
        <f t="shared" si="6"/>
        <v>42321</v>
      </c>
      <c r="AF90" s="90">
        <f t="shared" si="6"/>
        <v>42328</v>
      </c>
      <c r="AG90" s="90">
        <f t="shared" si="6"/>
        <v>42335</v>
      </c>
      <c r="AH90" s="90">
        <f t="shared" si="6"/>
        <v>42342</v>
      </c>
      <c r="AI90" s="90">
        <f t="shared" si="6"/>
        <v>42349</v>
      </c>
      <c r="AJ90" s="90">
        <f t="shared" si="6"/>
        <v>42356</v>
      </c>
      <c r="AK90" s="90">
        <f t="shared" si="6"/>
        <v>42363</v>
      </c>
      <c r="AL90" s="90">
        <f t="shared" si="6"/>
        <v>42370</v>
      </c>
      <c r="AM90" s="90">
        <f t="shared" si="6"/>
        <v>42377</v>
      </c>
      <c r="AN90" s="90">
        <f t="shared" si="6"/>
        <v>42384</v>
      </c>
      <c r="AO90" s="90">
        <f t="shared" si="6"/>
        <v>42391</v>
      </c>
      <c r="AP90" s="90">
        <f t="shared" si="6"/>
        <v>42398</v>
      </c>
      <c r="AQ90" s="90">
        <f t="shared" si="6"/>
        <v>42405</v>
      </c>
      <c r="AR90" s="90">
        <f t="shared" si="6"/>
        <v>42412</v>
      </c>
      <c r="AS90" s="90">
        <f t="shared" si="6"/>
        <v>42419</v>
      </c>
      <c r="AT90" s="90">
        <f t="shared" si="6"/>
        <v>42426</v>
      </c>
      <c r="AU90" s="90">
        <f t="shared" si="6"/>
        <v>42433</v>
      </c>
      <c r="AV90" s="90">
        <f t="shared" si="6"/>
        <v>42440</v>
      </c>
      <c r="AW90" s="90">
        <f t="shared" si="6"/>
        <v>42447</v>
      </c>
      <c r="AX90" s="90">
        <f t="shared" si="6"/>
        <v>42454</v>
      </c>
      <c r="AY90" s="90">
        <f t="shared" si="6"/>
        <v>42461</v>
      </c>
      <c r="AZ90" s="90">
        <f t="shared" si="6"/>
        <v>42468</v>
      </c>
      <c r="BA90" s="90">
        <f t="shared" si="6"/>
        <v>42475</v>
      </c>
      <c r="BB90" s="90">
        <f t="shared" si="6"/>
        <v>42482</v>
      </c>
      <c r="BC90" s="90">
        <f t="shared" si="6"/>
        <v>42489</v>
      </c>
      <c r="BD90" s="90">
        <f t="shared" si="6"/>
        <v>42496</v>
      </c>
      <c r="BE90" s="90">
        <f t="shared" si="6"/>
        <v>42503</v>
      </c>
      <c r="BF90" s="90">
        <f t="shared" si="6"/>
        <v>42510</v>
      </c>
      <c r="BG90" s="90">
        <f t="shared" si="6"/>
        <v>42517</v>
      </c>
      <c r="BH90" s="90">
        <f t="shared" si="6"/>
        <v>42524</v>
      </c>
      <c r="BI90" s="90">
        <f t="shared" si="6"/>
        <v>42531</v>
      </c>
      <c r="BJ90" s="90">
        <f t="shared" si="6"/>
        <v>42538</v>
      </c>
      <c r="BK90" s="90">
        <f t="shared" si="6"/>
        <v>42545</v>
      </c>
      <c r="BM90" s="87"/>
    </row>
    <row r="91" spans="2:65" x14ac:dyDescent="0.2">
      <c r="B91" s="83" t="s">
        <v>95</v>
      </c>
      <c r="C91" s="100">
        <f>IFERROR(C46/C$56,0)</f>
        <v>0.87350000000000017</v>
      </c>
      <c r="D91" s="100">
        <f>IFERROR((D46-C46)/D$56,0)</f>
        <v>0.89975000000000005</v>
      </c>
      <c r="E91" s="100">
        <f t="shared" ref="E91:BK91" si="7">IFERROR((E46-D46)/E$56,0)</f>
        <v>0.90024999999999977</v>
      </c>
      <c r="F91" s="100">
        <f t="shared" si="7"/>
        <v>0.86656250000000057</v>
      </c>
      <c r="G91" s="100">
        <f t="shared" si="7"/>
        <v>0.8332499999999996</v>
      </c>
      <c r="H91" s="100">
        <f t="shared" si="7"/>
        <v>2.4075000000000002</v>
      </c>
      <c r="I91" s="100">
        <f t="shared" si="7"/>
        <v>2.407249999999999</v>
      </c>
      <c r="J91" s="100">
        <f t="shared" si="7"/>
        <v>2.4075000000000002</v>
      </c>
      <c r="K91" s="100">
        <f t="shared" si="7"/>
        <v>2.7907500000000001</v>
      </c>
      <c r="L91" s="100">
        <f t="shared" si="7"/>
        <v>2.7906250000000021</v>
      </c>
      <c r="M91" s="100">
        <f t="shared" si="7"/>
        <v>2.7834999999999979</v>
      </c>
      <c r="N91" s="100">
        <f t="shared" si="7"/>
        <v>5.181250000000003</v>
      </c>
      <c r="O91" s="100">
        <f t="shared" si="7"/>
        <v>5.783249999999998</v>
      </c>
      <c r="P91" s="100">
        <f t="shared" si="7"/>
        <v>5.7502499999999994</v>
      </c>
      <c r="Q91" s="100">
        <f t="shared" si="7"/>
        <v>5.6999999999999957</v>
      </c>
      <c r="R91" s="100">
        <f t="shared" si="7"/>
        <v>5.7000000000000055</v>
      </c>
      <c r="S91" s="100">
        <f t="shared" si="7"/>
        <v>5.7</v>
      </c>
      <c r="T91" s="100">
        <f t="shared" si="7"/>
        <v>5.7002499999999943</v>
      </c>
      <c r="U91" s="100">
        <f t="shared" si="7"/>
        <v>5.1515000000000102</v>
      </c>
      <c r="V91" s="100">
        <f t="shared" si="7"/>
        <v>4.7859374999999886</v>
      </c>
      <c r="W91" s="100">
        <f t="shared" si="7"/>
        <v>5.9985000000000017</v>
      </c>
      <c r="X91" s="100">
        <f t="shared" si="7"/>
        <v>5.5822500000000108</v>
      </c>
      <c r="Y91" s="100">
        <f t="shared" si="7"/>
        <v>5.6152499999999916</v>
      </c>
      <c r="Z91" s="100">
        <f t="shared" si="7"/>
        <v>5.2684999999999942</v>
      </c>
      <c r="AA91" s="100">
        <f t="shared" si="7"/>
        <v>4.7162500000000023</v>
      </c>
      <c r="AB91" s="100">
        <f t="shared" si="7"/>
        <v>4.7162500000000023</v>
      </c>
      <c r="AC91" s="100">
        <f t="shared" si="7"/>
        <v>6.0597499999999966</v>
      </c>
      <c r="AD91" s="100">
        <f t="shared" si="7"/>
        <v>6.1222500000000082</v>
      </c>
      <c r="AE91" s="100">
        <f t="shared" si="7"/>
        <v>5.4474999999999909</v>
      </c>
      <c r="AF91" s="100">
        <f t="shared" si="7"/>
        <v>6.0127500000000058</v>
      </c>
      <c r="AG91" s="100">
        <f t="shared" si="7"/>
        <v>5.5965000000000149</v>
      </c>
      <c r="AH91" s="100">
        <f t="shared" si="7"/>
        <v>6.6804999999999835</v>
      </c>
      <c r="AI91" s="100">
        <f t="shared" si="7"/>
        <v>6.5227499999999967</v>
      </c>
      <c r="AJ91" s="100">
        <f t="shared" si="7"/>
        <v>4.9067500000000113</v>
      </c>
      <c r="AK91" s="100">
        <f t="shared" si="7"/>
        <v>0</v>
      </c>
      <c r="AL91" s="100">
        <f t="shared" si="7"/>
        <v>0</v>
      </c>
      <c r="AM91" s="100">
        <f t="shared" si="7"/>
        <v>3.4342499999999974</v>
      </c>
      <c r="AN91" s="100">
        <f t="shared" si="7"/>
        <v>3.2164999999999964</v>
      </c>
      <c r="AO91" s="100">
        <f t="shared" si="7"/>
        <v>3.1917500000000016</v>
      </c>
      <c r="AP91" s="100">
        <f t="shared" si="7"/>
        <v>3.3190000000000053</v>
      </c>
      <c r="AQ91" s="100">
        <f t="shared" si="7"/>
        <v>3.3907500000000028</v>
      </c>
      <c r="AR91" s="100">
        <f t="shared" si="7"/>
        <v>3.3834999999999811</v>
      </c>
      <c r="AS91" s="100">
        <f t="shared" si="7"/>
        <v>2.8887500000000159</v>
      </c>
      <c r="AT91" s="100">
        <f t="shared" si="7"/>
        <v>1.4335000000000035</v>
      </c>
      <c r="AU91" s="100">
        <f t="shared" si="7"/>
        <v>0.56050000000000177</v>
      </c>
      <c r="AV91" s="100">
        <f t="shared" si="7"/>
        <v>0.63499999999999091</v>
      </c>
      <c r="AW91" s="100">
        <f t="shared" si="7"/>
        <v>0.34749999999999093</v>
      </c>
      <c r="AX91" s="100">
        <f t="shared" si="7"/>
        <v>0.66343749999998636</v>
      </c>
      <c r="AY91" s="100">
        <f t="shared" si="7"/>
        <v>0.57175000000001996</v>
      </c>
      <c r="AZ91" s="100">
        <f t="shared" si="7"/>
        <v>0.60250000000000914</v>
      </c>
      <c r="BA91" s="100">
        <f t="shared" si="7"/>
        <v>0.18499999999999089</v>
      </c>
      <c r="BB91" s="100">
        <f t="shared" si="7"/>
        <v>6.25E-2</v>
      </c>
      <c r="BC91" s="100">
        <f t="shared" si="7"/>
        <v>0.10425000000000181</v>
      </c>
      <c r="BD91" s="100">
        <f t="shared" si="7"/>
        <v>0.28899999999998727</v>
      </c>
      <c r="BE91" s="100">
        <f t="shared" si="7"/>
        <v>0.41249999999999998</v>
      </c>
      <c r="BF91" s="100">
        <f t="shared" si="7"/>
        <v>0.78749999999999998</v>
      </c>
      <c r="BG91" s="100">
        <f t="shared" si="7"/>
        <v>0.72718750000001364</v>
      </c>
      <c r="BH91" s="100">
        <f t="shared" si="7"/>
        <v>0.74500000000000455</v>
      </c>
      <c r="BI91" s="100">
        <f t="shared" si="7"/>
        <v>0.8674999999999955</v>
      </c>
      <c r="BJ91" s="100">
        <f t="shared" si="7"/>
        <v>0.5625</v>
      </c>
      <c r="BK91" s="100">
        <f t="shared" si="7"/>
        <v>0.5625</v>
      </c>
    </row>
    <row r="92" spans="2:65" x14ac:dyDescent="0.2">
      <c r="B92" s="85" t="s">
        <v>93</v>
      </c>
      <c r="C92" s="100">
        <f>IFERROR(C59/C$56,0)</f>
        <v>0</v>
      </c>
      <c r="D92" s="100">
        <f t="shared" ref="D92:BK92" si="8">IFERROR(D59/D$56,0)</f>
        <v>0</v>
      </c>
      <c r="E92" s="100">
        <f t="shared" si="8"/>
        <v>1.4375</v>
      </c>
      <c r="F92" s="100">
        <f t="shared" si="8"/>
        <v>1.234375</v>
      </c>
      <c r="G92" s="100">
        <f t="shared" si="8"/>
        <v>1.7749999999999999</v>
      </c>
      <c r="H92" s="100">
        <f t="shared" si="8"/>
        <v>2.3250000000000002</v>
      </c>
      <c r="I92" s="100">
        <f t="shared" si="8"/>
        <v>2.7</v>
      </c>
      <c r="J92" s="100">
        <f t="shared" si="8"/>
        <v>1.9750000000000001</v>
      </c>
      <c r="K92" s="100">
        <f t="shared" si="8"/>
        <v>3.15</v>
      </c>
      <c r="L92" s="100">
        <f t="shared" si="8"/>
        <v>2.921875</v>
      </c>
      <c r="M92" s="100">
        <f t="shared" si="8"/>
        <v>2.7250000000000001</v>
      </c>
      <c r="N92" s="100">
        <f t="shared" si="8"/>
        <v>3.2124999999999999</v>
      </c>
      <c r="O92" s="100">
        <f t="shared" si="8"/>
        <v>3.6749999999999998</v>
      </c>
      <c r="P92" s="100">
        <f t="shared" si="8"/>
        <v>3.4624999999999999</v>
      </c>
      <c r="Q92" s="100">
        <f t="shared" si="8"/>
        <v>3.3125</v>
      </c>
      <c r="R92" s="100">
        <f t="shared" si="8"/>
        <v>3.9874999999999998</v>
      </c>
      <c r="S92" s="100">
        <f t="shared" si="8"/>
        <v>1.65</v>
      </c>
      <c r="T92" s="100">
        <f t="shared" si="8"/>
        <v>0</v>
      </c>
      <c r="U92" s="100">
        <f t="shared" si="8"/>
        <v>0</v>
      </c>
      <c r="V92" s="100">
        <f t="shared" si="8"/>
        <v>0</v>
      </c>
      <c r="W92" s="100">
        <f t="shared" si="8"/>
        <v>0</v>
      </c>
      <c r="X92" s="100">
        <f t="shared" si="8"/>
        <v>0</v>
      </c>
      <c r="Y92" s="100">
        <f t="shared" si="8"/>
        <v>0</v>
      </c>
      <c r="Z92" s="100">
        <f t="shared" si="8"/>
        <v>0</v>
      </c>
      <c r="AA92" s="100">
        <f t="shared" si="8"/>
        <v>0</v>
      </c>
      <c r="AB92" s="100">
        <f t="shared" si="8"/>
        <v>0</v>
      </c>
      <c r="AC92" s="100">
        <f t="shared" si="8"/>
        <v>0</v>
      </c>
      <c r="AD92" s="100">
        <f t="shared" si="8"/>
        <v>0</v>
      </c>
      <c r="AE92" s="100">
        <f t="shared" si="8"/>
        <v>0</v>
      </c>
      <c r="AF92" s="100">
        <f t="shared" si="8"/>
        <v>0</v>
      </c>
      <c r="AG92" s="100">
        <f t="shared" si="8"/>
        <v>0</v>
      </c>
      <c r="AH92" s="100">
        <f t="shared" si="8"/>
        <v>0</v>
      </c>
      <c r="AI92" s="100">
        <f t="shared" si="8"/>
        <v>0</v>
      </c>
      <c r="AJ92" s="100">
        <f t="shared" si="8"/>
        <v>0</v>
      </c>
      <c r="AK92" s="100">
        <f t="shared" si="8"/>
        <v>0</v>
      </c>
      <c r="AL92" s="100">
        <f t="shared" si="8"/>
        <v>0</v>
      </c>
      <c r="AM92" s="100">
        <f t="shared" si="8"/>
        <v>0</v>
      </c>
      <c r="AN92" s="100">
        <f t="shared" si="8"/>
        <v>0</v>
      </c>
      <c r="AO92" s="100">
        <f t="shared" si="8"/>
        <v>0</v>
      </c>
      <c r="AP92" s="100">
        <f t="shared" si="8"/>
        <v>0</v>
      </c>
      <c r="AQ92" s="100">
        <f t="shared" si="8"/>
        <v>0</v>
      </c>
      <c r="AR92" s="100">
        <f t="shared" si="8"/>
        <v>0</v>
      </c>
      <c r="AS92" s="100">
        <f t="shared" si="8"/>
        <v>0</v>
      </c>
      <c r="AT92" s="100">
        <f t="shared" si="8"/>
        <v>0</v>
      </c>
      <c r="AU92" s="100">
        <f t="shared" si="8"/>
        <v>0</v>
      </c>
      <c r="AV92" s="100">
        <f t="shared" si="8"/>
        <v>0</v>
      </c>
      <c r="AW92" s="100">
        <f t="shared" si="8"/>
        <v>0</v>
      </c>
      <c r="AX92" s="100">
        <f t="shared" si="8"/>
        <v>0</v>
      </c>
      <c r="AY92" s="100">
        <f t="shared" si="8"/>
        <v>0</v>
      </c>
      <c r="AZ92" s="100">
        <f t="shared" si="8"/>
        <v>0</v>
      </c>
      <c r="BA92" s="100">
        <f t="shared" si="8"/>
        <v>0</v>
      </c>
      <c r="BB92" s="100">
        <f t="shared" si="8"/>
        <v>0</v>
      </c>
      <c r="BC92" s="100">
        <f t="shared" si="8"/>
        <v>0</v>
      </c>
      <c r="BD92" s="100">
        <f t="shared" si="8"/>
        <v>0</v>
      </c>
      <c r="BE92" s="100">
        <f t="shared" si="8"/>
        <v>0</v>
      </c>
      <c r="BF92" s="100">
        <f t="shared" si="8"/>
        <v>0</v>
      </c>
      <c r="BG92" s="100">
        <f t="shared" si="8"/>
        <v>0</v>
      </c>
      <c r="BH92" s="100">
        <f t="shared" si="8"/>
        <v>0</v>
      </c>
      <c r="BI92" s="100">
        <f t="shared" si="8"/>
        <v>0</v>
      </c>
      <c r="BJ92" s="100">
        <f t="shared" si="8"/>
        <v>0</v>
      </c>
      <c r="BK92" s="100">
        <f t="shared" si="8"/>
        <v>0</v>
      </c>
    </row>
    <row r="93" spans="2:65" x14ac:dyDescent="0.2">
      <c r="B93" s="99" t="s">
        <v>94</v>
      </c>
      <c r="C93" s="100">
        <f t="shared" ref="C93:BK93" si="9">IFERROR(C61/C$56,0)</f>
        <v>0</v>
      </c>
      <c r="D93" s="100">
        <f t="shared" si="9"/>
        <v>0</v>
      </c>
      <c r="E93" s="100">
        <f t="shared" si="9"/>
        <v>0</v>
      </c>
      <c r="F93" s="100">
        <f t="shared" si="9"/>
        <v>0</v>
      </c>
      <c r="G93" s="100">
        <f t="shared" si="9"/>
        <v>0</v>
      </c>
      <c r="H93" s="100">
        <f t="shared" si="9"/>
        <v>0</v>
      </c>
      <c r="I93" s="100">
        <f t="shared" si="9"/>
        <v>0</v>
      </c>
      <c r="J93" s="100">
        <f t="shared" si="9"/>
        <v>0</v>
      </c>
      <c r="K93" s="100">
        <f t="shared" si="9"/>
        <v>0</v>
      </c>
      <c r="L93" s="100">
        <f t="shared" si="9"/>
        <v>0</v>
      </c>
      <c r="M93" s="100">
        <f t="shared" si="9"/>
        <v>0</v>
      </c>
      <c r="N93" s="100">
        <f t="shared" si="9"/>
        <v>0</v>
      </c>
      <c r="O93" s="100">
        <f t="shared" si="9"/>
        <v>0</v>
      </c>
      <c r="P93" s="100">
        <f t="shared" si="9"/>
        <v>0</v>
      </c>
      <c r="Q93" s="100">
        <f t="shared" si="9"/>
        <v>0</v>
      </c>
      <c r="R93" s="100">
        <f t="shared" si="9"/>
        <v>0</v>
      </c>
      <c r="S93" s="100">
        <f t="shared" si="9"/>
        <v>0</v>
      </c>
      <c r="T93" s="100">
        <f t="shared" si="9"/>
        <v>4.9182500000000005</v>
      </c>
      <c r="U93" s="100">
        <f t="shared" si="9"/>
        <v>4.9182500000000005</v>
      </c>
      <c r="V93" s="100">
        <f t="shared" si="9"/>
        <v>4.9181249999999999</v>
      </c>
      <c r="W93" s="100">
        <f t="shared" si="9"/>
        <v>7.0502500000000001</v>
      </c>
      <c r="X93" s="100">
        <f t="shared" si="9"/>
        <v>7.5832500000000014</v>
      </c>
      <c r="Y93" s="100">
        <f t="shared" si="9"/>
        <v>7.6159999999999997</v>
      </c>
      <c r="Z93" s="100">
        <f t="shared" si="9"/>
        <v>7.7720000000000002</v>
      </c>
      <c r="AA93" s="100">
        <f t="shared" si="9"/>
        <v>6.7228124999999999</v>
      </c>
      <c r="AB93" s="100">
        <f t="shared" si="9"/>
        <v>6.6577500000000001</v>
      </c>
      <c r="AC93" s="100">
        <f t="shared" si="9"/>
        <v>7.238249999999999</v>
      </c>
      <c r="AD93" s="100">
        <f t="shared" si="9"/>
        <v>6.8207500000000012</v>
      </c>
      <c r="AE93" s="100">
        <f t="shared" si="9"/>
        <v>7.3007500000000007</v>
      </c>
      <c r="AF93" s="100">
        <f t="shared" si="9"/>
        <v>6.85825</v>
      </c>
      <c r="AG93" s="100">
        <f t="shared" si="9"/>
        <v>6.4872500000000004</v>
      </c>
      <c r="AH93" s="100">
        <f t="shared" si="9"/>
        <v>7.1659999999999995</v>
      </c>
      <c r="AI93" s="100">
        <f t="shared" si="9"/>
        <v>6.7185000000000006</v>
      </c>
      <c r="AJ93" s="100">
        <f t="shared" si="9"/>
        <v>5.0572500000000007</v>
      </c>
      <c r="AK93" s="100">
        <f t="shared" si="9"/>
        <v>0</v>
      </c>
      <c r="AL93" s="100">
        <f t="shared" si="9"/>
        <v>0</v>
      </c>
      <c r="AM93" s="100">
        <f t="shared" si="9"/>
        <v>3.5547499999999999</v>
      </c>
      <c r="AN93" s="100">
        <f t="shared" si="9"/>
        <v>3.4797500000000001</v>
      </c>
      <c r="AO93" s="100">
        <f t="shared" si="9"/>
        <v>3.5497500000000004</v>
      </c>
      <c r="AP93" s="100">
        <f t="shared" si="9"/>
        <v>3.5345</v>
      </c>
      <c r="AQ93" s="100">
        <f t="shared" si="9"/>
        <v>3.5114999999999994</v>
      </c>
      <c r="AR93" s="100">
        <f t="shared" si="9"/>
        <v>3.3615000000000004</v>
      </c>
      <c r="AS93" s="100">
        <f t="shared" si="9"/>
        <v>2.7718750000000001</v>
      </c>
      <c r="AT93" s="100">
        <f t="shared" si="9"/>
        <v>1.4114999999999998</v>
      </c>
      <c r="AU93" s="100">
        <f t="shared" si="9"/>
        <v>0.5605</v>
      </c>
      <c r="AV93" s="100">
        <f t="shared" si="9"/>
        <v>0.63500000000000001</v>
      </c>
      <c r="AW93" s="100">
        <f t="shared" si="9"/>
        <v>0.34749999999999998</v>
      </c>
      <c r="AX93" s="100">
        <f t="shared" si="9"/>
        <v>0.6634374999999999</v>
      </c>
      <c r="AY93" s="100">
        <f t="shared" si="9"/>
        <v>0.57174999999999998</v>
      </c>
      <c r="AZ93" s="100">
        <f t="shared" si="9"/>
        <v>0.60250000000000004</v>
      </c>
      <c r="BA93" s="100">
        <f t="shared" si="9"/>
        <v>0.185</v>
      </c>
      <c r="BB93" s="100">
        <f t="shared" si="9"/>
        <v>6.25E-2</v>
      </c>
      <c r="BC93" s="100">
        <f t="shared" si="9"/>
        <v>0.10425</v>
      </c>
      <c r="BD93" s="100">
        <f t="shared" si="9"/>
        <v>0.28924999999999995</v>
      </c>
      <c r="BE93" s="100">
        <f t="shared" si="9"/>
        <v>0.41249999999999998</v>
      </c>
      <c r="BF93" s="100">
        <f t="shared" si="9"/>
        <v>0.78749999999999998</v>
      </c>
      <c r="BG93" s="100">
        <f t="shared" si="9"/>
        <v>0.72718749999999999</v>
      </c>
      <c r="BH93" s="100">
        <f t="shared" si="9"/>
        <v>0.745</v>
      </c>
      <c r="BI93" s="100">
        <f t="shared" si="9"/>
        <v>0.86750000000000005</v>
      </c>
      <c r="BJ93" s="100">
        <f t="shared" si="9"/>
        <v>0.5625</v>
      </c>
      <c r="BK93" s="100">
        <f t="shared" si="9"/>
        <v>0.5625</v>
      </c>
    </row>
    <row r="94" spans="2:65" x14ac:dyDescent="0.2">
      <c r="B94" s="95" t="s">
        <v>91</v>
      </c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122" spans="1:65" x14ac:dyDescent="0.2">
      <c r="B122" s="82" t="str">
        <f>+B45</f>
        <v>Reporting Period (End)</v>
      </c>
      <c r="C122" s="90">
        <f t="shared" ref="C122:BK122" si="10">C45</f>
        <v>42125</v>
      </c>
      <c r="D122" s="90">
        <f t="shared" si="10"/>
        <v>42132</v>
      </c>
      <c r="E122" s="90">
        <f t="shared" si="10"/>
        <v>42139</v>
      </c>
      <c r="F122" s="90">
        <f t="shared" si="10"/>
        <v>42146</v>
      </c>
      <c r="G122" s="90">
        <f t="shared" si="10"/>
        <v>42153</v>
      </c>
      <c r="H122" s="90">
        <f t="shared" si="10"/>
        <v>42160</v>
      </c>
      <c r="I122" s="90">
        <f t="shared" si="10"/>
        <v>42167</v>
      </c>
      <c r="J122" s="90">
        <f t="shared" si="10"/>
        <v>42174</v>
      </c>
      <c r="K122" s="90">
        <f t="shared" si="10"/>
        <v>42181</v>
      </c>
      <c r="L122" s="90">
        <f t="shared" si="10"/>
        <v>42188</v>
      </c>
      <c r="M122" s="90">
        <f t="shared" si="10"/>
        <v>42195</v>
      </c>
      <c r="N122" s="90">
        <f t="shared" si="10"/>
        <v>42202</v>
      </c>
      <c r="O122" s="90">
        <f t="shared" si="10"/>
        <v>42209</v>
      </c>
      <c r="P122" s="90">
        <f t="shared" si="10"/>
        <v>42216</v>
      </c>
      <c r="Q122" s="90">
        <f t="shared" si="10"/>
        <v>42223</v>
      </c>
      <c r="R122" s="90">
        <f t="shared" si="10"/>
        <v>42230</v>
      </c>
      <c r="S122" s="90">
        <f t="shared" si="10"/>
        <v>42237</v>
      </c>
      <c r="T122" s="90">
        <f t="shared" si="10"/>
        <v>42244</v>
      </c>
      <c r="U122" s="90">
        <f t="shared" si="10"/>
        <v>42251</v>
      </c>
      <c r="V122" s="90">
        <f t="shared" si="10"/>
        <v>42258</v>
      </c>
      <c r="W122" s="90">
        <f t="shared" si="10"/>
        <v>42265</v>
      </c>
      <c r="X122" s="90">
        <f t="shared" si="10"/>
        <v>42272</v>
      </c>
      <c r="Y122" s="90">
        <f t="shared" si="10"/>
        <v>42279</v>
      </c>
      <c r="Z122" s="90">
        <f t="shared" si="10"/>
        <v>42286</v>
      </c>
      <c r="AA122" s="90">
        <f t="shared" si="10"/>
        <v>42293</v>
      </c>
      <c r="AB122" s="90">
        <f t="shared" si="10"/>
        <v>42300</v>
      </c>
      <c r="AC122" s="90">
        <f t="shared" si="10"/>
        <v>42307</v>
      </c>
      <c r="AD122" s="90">
        <f t="shared" si="10"/>
        <v>42314</v>
      </c>
      <c r="AE122" s="90">
        <f t="shared" si="10"/>
        <v>42321</v>
      </c>
      <c r="AF122" s="90">
        <f t="shared" si="10"/>
        <v>42328</v>
      </c>
      <c r="AG122" s="90">
        <f t="shared" si="10"/>
        <v>42335</v>
      </c>
      <c r="AH122" s="90">
        <f t="shared" si="10"/>
        <v>42342</v>
      </c>
      <c r="AI122" s="90">
        <f t="shared" si="10"/>
        <v>42349</v>
      </c>
      <c r="AJ122" s="90">
        <f t="shared" si="10"/>
        <v>42356</v>
      </c>
      <c r="AK122" s="90">
        <f t="shared" si="10"/>
        <v>42363</v>
      </c>
      <c r="AL122" s="90">
        <f t="shared" si="10"/>
        <v>42370</v>
      </c>
      <c r="AM122" s="90">
        <f t="shared" si="10"/>
        <v>42377</v>
      </c>
      <c r="AN122" s="90">
        <f t="shared" si="10"/>
        <v>42384</v>
      </c>
      <c r="AO122" s="90">
        <f t="shared" si="10"/>
        <v>42391</v>
      </c>
      <c r="AP122" s="90">
        <f t="shared" si="10"/>
        <v>42398</v>
      </c>
      <c r="AQ122" s="90">
        <f t="shared" si="10"/>
        <v>42405</v>
      </c>
      <c r="AR122" s="90">
        <f t="shared" si="10"/>
        <v>42412</v>
      </c>
      <c r="AS122" s="90">
        <f t="shared" si="10"/>
        <v>42419</v>
      </c>
      <c r="AT122" s="90">
        <f t="shared" si="10"/>
        <v>42426</v>
      </c>
      <c r="AU122" s="90">
        <f t="shared" si="10"/>
        <v>42433</v>
      </c>
      <c r="AV122" s="90">
        <f t="shared" si="10"/>
        <v>42440</v>
      </c>
      <c r="AW122" s="90">
        <f t="shared" si="10"/>
        <v>42447</v>
      </c>
      <c r="AX122" s="90">
        <f t="shared" si="10"/>
        <v>42454</v>
      </c>
      <c r="AY122" s="90">
        <f t="shared" si="10"/>
        <v>42461</v>
      </c>
      <c r="AZ122" s="90">
        <f t="shared" si="10"/>
        <v>42468</v>
      </c>
      <c r="BA122" s="90">
        <f t="shared" si="10"/>
        <v>42475</v>
      </c>
      <c r="BB122" s="90">
        <f t="shared" si="10"/>
        <v>42482</v>
      </c>
      <c r="BC122" s="90">
        <f t="shared" si="10"/>
        <v>42489</v>
      </c>
      <c r="BD122" s="90">
        <f t="shared" si="10"/>
        <v>42496</v>
      </c>
      <c r="BE122" s="90">
        <f t="shared" si="10"/>
        <v>42503</v>
      </c>
      <c r="BF122" s="90">
        <f t="shared" si="10"/>
        <v>42510</v>
      </c>
      <c r="BG122" s="90">
        <f t="shared" si="10"/>
        <v>42517</v>
      </c>
      <c r="BH122" s="90">
        <f t="shared" si="10"/>
        <v>42524</v>
      </c>
      <c r="BI122" s="90">
        <f t="shared" si="10"/>
        <v>42531</v>
      </c>
      <c r="BJ122" s="90">
        <f t="shared" si="10"/>
        <v>42538</v>
      </c>
      <c r="BK122" s="90">
        <f t="shared" si="10"/>
        <v>42545</v>
      </c>
      <c r="BM122" s="87"/>
    </row>
    <row r="123" spans="1:65" s="8" customFormat="1" x14ac:dyDescent="0.2">
      <c r="A123" s="34"/>
      <c r="B123" s="104" t="s">
        <v>97</v>
      </c>
      <c r="C123" s="102">
        <v>1</v>
      </c>
      <c r="D123" s="102">
        <v>1</v>
      </c>
      <c r="E123" s="102">
        <v>1</v>
      </c>
      <c r="F123" s="102">
        <v>1</v>
      </c>
      <c r="G123" s="102">
        <v>1</v>
      </c>
      <c r="H123" s="102">
        <v>1</v>
      </c>
      <c r="I123" s="102">
        <v>1</v>
      </c>
      <c r="J123" s="102">
        <v>1</v>
      </c>
      <c r="K123" s="102">
        <v>1</v>
      </c>
      <c r="L123" s="102">
        <v>1</v>
      </c>
      <c r="M123" s="102">
        <v>1</v>
      </c>
      <c r="N123" s="102">
        <v>1</v>
      </c>
      <c r="O123" s="102">
        <v>1</v>
      </c>
      <c r="P123" s="102">
        <v>1</v>
      </c>
      <c r="Q123" s="102">
        <v>1</v>
      </c>
      <c r="R123" s="102">
        <v>1</v>
      </c>
      <c r="S123" s="102">
        <v>1</v>
      </c>
      <c r="T123" s="102">
        <v>1</v>
      </c>
      <c r="U123" s="102">
        <v>1</v>
      </c>
      <c r="V123" s="102">
        <v>1</v>
      </c>
      <c r="W123" s="102">
        <v>1</v>
      </c>
      <c r="X123" s="102">
        <v>1</v>
      </c>
      <c r="Y123" s="102">
        <v>1</v>
      </c>
      <c r="Z123" s="102">
        <v>1</v>
      </c>
      <c r="AA123" s="102">
        <v>1</v>
      </c>
      <c r="AB123" s="102">
        <v>1</v>
      </c>
      <c r="AC123" s="102">
        <v>1</v>
      </c>
      <c r="AD123" s="102">
        <v>1</v>
      </c>
      <c r="AE123" s="102">
        <v>1</v>
      </c>
      <c r="AF123" s="102">
        <v>1</v>
      </c>
      <c r="AG123" s="102">
        <v>1</v>
      </c>
      <c r="AH123" s="102">
        <v>1</v>
      </c>
      <c r="AI123" s="102">
        <v>1</v>
      </c>
      <c r="AJ123" s="102">
        <v>1</v>
      </c>
      <c r="AK123" s="102">
        <v>1</v>
      </c>
      <c r="AL123" s="102">
        <v>1</v>
      </c>
      <c r="AM123" s="102">
        <v>1</v>
      </c>
      <c r="AN123" s="102">
        <v>1</v>
      </c>
      <c r="AO123" s="102">
        <v>1</v>
      </c>
      <c r="AP123" s="102">
        <v>1</v>
      </c>
      <c r="AQ123" s="102">
        <v>1</v>
      </c>
      <c r="AR123" s="102">
        <v>1</v>
      </c>
      <c r="AS123" s="102">
        <v>1</v>
      </c>
      <c r="AT123" s="102">
        <v>1</v>
      </c>
      <c r="AU123" s="102">
        <v>1</v>
      </c>
      <c r="AV123" s="102">
        <v>1</v>
      </c>
      <c r="AW123" s="102">
        <v>1</v>
      </c>
      <c r="AX123" s="102">
        <v>1</v>
      </c>
      <c r="AY123" s="102">
        <v>1</v>
      </c>
      <c r="AZ123" s="102">
        <v>1</v>
      </c>
      <c r="BA123" s="102">
        <v>1</v>
      </c>
      <c r="BB123" s="102">
        <v>1</v>
      </c>
      <c r="BC123" s="102">
        <v>1</v>
      </c>
      <c r="BD123" s="102">
        <v>1</v>
      </c>
      <c r="BE123" s="102">
        <v>1</v>
      </c>
      <c r="BF123" s="102">
        <v>1</v>
      </c>
      <c r="BG123" s="102">
        <v>1</v>
      </c>
      <c r="BH123" s="102">
        <v>1</v>
      </c>
      <c r="BI123" s="102">
        <v>1</v>
      </c>
      <c r="BJ123" s="102">
        <v>1</v>
      </c>
      <c r="BK123" s="102">
        <v>1</v>
      </c>
    </row>
    <row r="124" spans="1:65" x14ac:dyDescent="0.2">
      <c r="B124" s="84" t="s">
        <v>98</v>
      </c>
      <c r="C124" s="101" t="e">
        <f>IFERROR(C47/C48,NA())</f>
        <v>#N/A</v>
      </c>
      <c r="D124" s="101" t="e">
        <f t="shared" ref="D124:BK124" si="11">IFERROR(D47/D48,NA())</f>
        <v>#N/A</v>
      </c>
      <c r="E124" s="101" t="e">
        <f t="shared" si="11"/>
        <v>#N/A</v>
      </c>
      <c r="F124" s="101" t="e">
        <f t="shared" si="11"/>
        <v>#N/A</v>
      </c>
      <c r="G124" s="101">
        <f t="shared" si="11"/>
        <v>1</v>
      </c>
      <c r="H124" s="101">
        <f t="shared" si="11"/>
        <v>0.97264367816091957</v>
      </c>
      <c r="I124" s="101">
        <f t="shared" si="11"/>
        <v>0.92062330623306232</v>
      </c>
      <c r="J124" s="101">
        <f t="shared" si="11"/>
        <v>0.94991071428571427</v>
      </c>
      <c r="K124" s="101">
        <f t="shared" si="11"/>
        <v>0.91970383275261336</v>
      </c>
      <c r="L124" s="101">
        <f t="shared" si="11"/>
        <v>0.91250936329588017</v>
      </c>
      <c r="M124" s="101">
        <f t="shared" si="11"/>
        <v>0.91471989697359946</v>
      </c>
      <c r="N124" s="101">
        <f t="shared" si="11"/>
        <v>0.90588950276243085</v>
      </c>
      <c r="O124" s="101">
        <f t="shared" si="11"/>
        <v>0.88551330798479078</v>
      </c>
      <c r="P124" s="101">
        <f t="shared" si="11"/>
        <v>0.87523729525409499</v>
      </c>
      <c r="Q124" s="101">
        <f t="shared" si="11"/>
        <v>0.87056691091399929</v>
      </c>
      <c r="R124" s="101">
        <f t="shared" si="11"/>
        <v>0.84964972527472526</v>
      </c>
      <c r="S124" s="101">
        <f t="shared" si="11"/>
        <v>0.90592641261498019</v>
      </c>
      <c r="T124" s="101" t="e">
        <f t="shared" si="11"/>
        <v>#N/A</v>
      </c>
      <c r="U124" s="101" t="e">
        <f t="shared" si="11"/>
        <v>#N/A</v>
      </c>
      <c r="V124" s="101" t="e">
        <f t="shared" si="11"/>
        <v>#N/A</v>
      </c>
      <c r="W124" s="101" t="e">
        <f t="shared" si="11"/>
        <v>#N/A</v>
      </c>
      <c r="X124" s="101" t="e">
        <f t="shared" si="11"/>
        <v>#N/A</v>
      </c>
      <c r="Y124" s="101" t="e">
        <f t="shared" si="11"/>
        <v>#N/A</v>
      </c>
      <c r="Z124" s="101" t="e">
        <f t="shared" si="11"/>
        <v>#N/A</v>
      </c>
      <c r="AA124" s="101" t="e">
        <f t="shared" si="11"/>
        <v>#N/A</v>
      </c>
      <c r="AB124" s="101" t="e">
        <f t="shared" si="11"/>
        <v>#N/A</v>
      </c>
      <c r="AC124" s="101" t="e">
        <f t="shared" si="11"/>
        <v>#N/A</v>
      </c>
      <c r="AD124" s="101" t="e">
        <f t="shared" si="11"/>
        <v>#N/A</v>
      </c>
      <c r="AE124" s="101" t="e">
        <f t="shared" si="11"/>
        <v>#N/A</v>
      </c>
      <c r="AF124" s="101" t="e">
        <f t="shared" si="11"/>
        <v>#N/A</v>
      </c>
      <c r="AG124" s="101" t="e">
        <f t="shared" si="11"/>
        <v>#N/A</v>
      </c>
      <c r="AH124" s="101" t="e">
        <f t="shared" si="11"/>
        <v>#N/A</v>
      </c>
      <c r="AI124" s="101" t="e">
        <f t="shared" si="11"/>
        <v>#N/A</v>
      </c>
      <c r="AJ124" s="101" t="e">
        <f t="shared" si="11"/>
        <v>#N/A</v>
      </c>
      <c r="AK124" s="101" t="e">
        <f t="shared" si="11"/>
        <v>#N/A</v>
      </c>
      <c r="AL124" s="101" t="e">
        <f t="shared" si="11"/>
        <v>#N/A</v>
      </c>
      <c r="AM124" s="101" t="e">
        <f t="shared" si="11"/>
        <v>#N/A</v>
      </c>
      <c r="AN124" s="101" t="e">
        <f t="shared" si="11"/>
        <v>#N/A</v>
      </c>
      <c r="AO124" s="101" t="e">
        <f t="shared" si="11"/>
        <v>#N/A</v>
      </c>
      <c r="AP124" s="101" t="e">
        <f t="shared" si="11"/>
        <v>#N/A</v>
      </c>
      <c r="AQ124" s="101" t="e">
        <f t="shared" si="11"/>
        <v>#N/A</v>
      </c>
      <c r="AR124" s="101" t="e">
        <f t="shared" si="11"/>
        <v>#N/A</v>
      </c>
      <c r="AS124" s="101" t="e">
        <f t="shared" si="11"/>
        <v>#N/A</v>
      </c>
      <c r="AT124" s="101" t="e">
        <f t="shared" si="11"/>
        <v>#N/A</v>
      </c>
      <c r="AU124" s="101" t="e">
        <f t="shared" si="11"/>
        <v>#N/A</v>
      </c>
      <c r="AV124" s="101" t="e">
        <f t="shared" si="11"/>
        <v>#N/A</v>
      </c>
      <c r="AW124" s="101" t="e">
        <f t="shared" si="11"/>
        <v>#N/A</v>
      </c>
      <c r="AX124" s="101" t="e">
        <f t="shared" si="11"/>
        <v>#N/A</v>
      </c>
      <c r="AY124" s="101" t="e">
        <f t="shared" si="11"/>
        <v>#N/A</v>
      </c>
      <c r="AZ124" s="101" t="e">
        <f t="shared" si="11"/>
        <v>#N/A</v>
      </c>
      <c r="BA124" s="101" t="e">
        <f t="shared" si="11"/>
        <v>#N/A</v>
      </c>
      <c r="BB124" s="101" t="e">
        <f t="shared" si="11"/>
        <v>#N/A</v>
      </c>
      <c r="BC124" s="101" t="e">
        <f t="shared" si="11"/>
        <v>#N/A</v>
      </c>
      <c r="BD124" s="101" t="e">
        <f t="shared" si="11"/>
        <v>#N/A</v>
      </c>
      <c r="BE124" s="101" t="e">
        <f t="shared" si="11"/>
        <v>#N/A</v>
      </c>
      <c r="BF124" s="101" t="e">
        <f t="shared" si="11"/>
        <v>#N/A</v>
      </c>
      <c r="BG124" s="101" t="e">
        <f t="shared" si="11"/>
        <v>#N/A</v>
      </c>
      <c r="BH124" s="101" t="e">
        <f t="shared" si="11"/>
        <v>#N/A</v>
      </c>
      <c r="BI124" s="101" t="e">
        <f t="shared" si="11"/>
        <v>#N/A</v>
      </c>
      <c r="BJ124" s="101" t="e">
        <f t="shared" si="11"/>
        <v>#N/A</v>
      </c>
      <c r="BK124" s="101" t="e">
        <f t="shared" si="11"/>
        <v>#N/A</v>
      </c>
    </row>
    <row r="125" spans="1:65" x14ac:dyDescent="0.2">
      <c r="B125" s="105"/>
    </row>
    <row r="126" spans="1:65" x14ac:dyDescent="0.2">
      <c r="B126" s="12"/>
      <c r="N126" s="35"/>
      <c r="AB126" s="58"/>
      <c r="BM126" s="87"/>
    </row>
    <row r="127" spans="1:65" x14ac:dyDescent="0.2">
      <c r="B127" s="36"/>
      <c r="C127" s="18"/>
    </row>
    <row r="129" spans="2:4" x14ac:dyDescent="0.2">
      <c r="B129" s="103"/>
      <c r="C129" s="4"/>
    </row>
    <row r="132" spans="2:4" x14ac:dyDescent="0.2">
      <c r="D132" s="57"/>
    </row>
  </sheetData>
  <mergeCells count="1">
    <mergeCell ref="H2:K2"/>
  </mergeCells>
  <conditionalFormatting sqref="D90:BK90">
    <cfRule type="expression" dxfId="15" priority="8">
      <formula>D90-C90=21</formula>
    </cfRule>
  </conditionalFormatting>
  <conditionalFormatting sqref="BL124:BP124 BL58:BP58 BL49:BP49 BK56 C56:AU56 BB56:BI56 C46:BK49 C91:BP93 C123:BK124 C57:BK61">
    <cfRule type="expression" dxfId="14" priority="7">
      <formula>ISNA(C46)</formula>
    </cfRule>
  </conditionalFormatting>
  <conditionalFormatting sqref="AB126">
    <cfRule type="expression" dxfId="13" priority="6">
      <formula>AB126-AA126=21</formula>
    </cfRule>
  </conditionalFormatting>
  <conditionalFormatting sqref="BJ56">
    <cfRule type="expression" dxfId="12" priority="5">
      <formula>ISNA(BJ56)</formula>
    </cfRule>
  </conditionalFormatting>
  <conditionalFormatting sqref="BC56 AT56:BA56">
    <cfRule type="expression" dxfId="11" priority="4">
      <formula>ISNA(AT56)</formula>
    </cfRule>
  </conditionalFormatting>
  <conditionalFormatting sqref="BB56">
    <cfRule type="expression" dxfId="10" priority="3">
      <formula>ISNA(BB56)</formula>
    </cfRule>
  </conditionalFormatting>
  <conditionalFormatting sqref="BH56">
    <cfRule type="expression" dxfId="9" priority="2">
      <formula>ISNA(BH56)</formula>
    </cfRule>
  </conditionalFormatting>
  <conditionalFormatting sqref="AZ56">
    <cfRule type="expression" dxfId="8" priority="1">
      <formula>ISNA(AZ56)</formula>
    </cfRule>
  </conditionalFormatting>
  <printOptions horizontalCentered="1" verticalCentered="1"/>
  <pageMargins left="0.19685039370078741" right="0.19685039370078741" top="0.39370078740157483" bottom="0.39370078740157483" header="0.19685039370078741" footer="0.19685039370078741"/>
  <pageSetup paperSize="17" scale="52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BN132"/>
  <sheetViews>
    <sheetView zoomScale="85" zoomScaleNormal="85" workbookViewId="0">
      <selection activeCell="B1" sqref="B1"/>
    </sheetView>
  </sheetViews>
  <sheetFormatPr defaultRowHeight="12.75" outlineLevelRow="1" x14ac:dyDescent="0.2"/>
  <cols>
    <col min="1" max="1" width="1.7109375" style="34" customWidth="1"/>
    <col min="2" max="2" width="20.7109375" style="34" customWidth="1"/>
    <col min="3" max="6" width="6.7109375" style="34" hidden="1" customWidth="1"/>
    <col min="7" max="63" width="6.7109375" style="34" customWidth="1"/>
    <col min="64" max="64" width="4.7109375" style="34" customWidth="1"/>
    <col min="65" max="66" width="10.5703125" style="34" bestFit="1" customWidth="1"/>
    <col min="67" max="67" width="10.28515625" style="34" bestFit="1" customWidth="1"/>
    <col min="68" max="70" width="10" style="34" bestFit="1" customWidth="1"/>
    <col min="71" max="74" width="10.28515625" style="34" bestFit="1" customWidth="1"/>
    <col min="75" max="76" width="10" style="34" bestFit="1" customWidth="1"/>
    <col min="77" max="16384" width="9.140625" style="34"/>
  </cols>
  <sheetData>
    <row r="1" spans="2:64" ht="27.75" x14ac:dyDescent="0.4">
      <c r="B1" s="215" t="str">
        <f>Remaining!A1</f>
        <v>XXX001.8E Client Project Phase 1A Flowlines</v>
      </c>
      <c r="D1" s="22"/>
      <c r="E1" s="22"/>
      <c r="F1" s="22"/>
      <c r="G1" s="22"/>
      <c r="H1" s="22"/>
      <c r="I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Z1" s="22"/>
      <c r="AA1" s="22"/>
      <c r="AD1" s="22"/>
      <c r="AE1" s="22"/>
      <c r="AF1" s="22"/>
      <c r="AG1" s="22"/>
      <c r="AH1" s="22"/>
      <c r="AI1" s="22"/>
      <c r="AJ1" s="22"/>
      <c r="AK1" s="22"/>
      <c r="AL1" s="19"/>
      <c r="AN1" s="19"/>
      <c r="AO1" s="19"/>
      <c r="AP1" s="19"/>
      <c r="AQ1" s="19"/>
      <c r="BL1" s="80" t="s">
        <v>269</v>
      </c>
    </row>
    <row r="2" spans="2:64" ht="27.75" x14ac:dyDescent="0.4">
      <c r="C2" s="212"/>
      <c r="E2" s="211"/>
      <c r="F2" s="211"/>
      <c r="G2" s="213" t="s">
        <v>61</v>
      </c>
      <c r="H2" s="221">
        <f>Report!R1</f>
        <v>42237</v>
      </c>
      <c r="I2" s="221"/>
      <c r="J2" s="221"/>
      <c r="K2" s="221"/>
      <c r="L2" s="21"/>
      <c r="M2" s="21"/>
      <c r="N2" s="21"/>
      <c r="O2" s="21"/>
      <c r="P2" s="21"/>
      <c r="Q2" s="21"/>
      <c r="R2" s="21"/>
      <c r="S2" s="21"/>
    </row>
    <row r="3" spans="2:64" x14ac:dyDescent="0.2">
      <c r="B3" s="87"/>
    </row>
    <row r="44" spans="2:66" x14ac:dyDescent="0.2">
      <c r="B44" s="81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134"/>
      <c r="S44" s="134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</row>
    <row r="45" spans="2:66" s="4" customFormat="1" x14ac:dyDescent="0.2">
      <c r="B45" s="82" t="s">
        <v>29</v>
      </c>
      <c r="C45" s="90">
        <f>+Baseline!H4</f>
        <v>42125</v>
      </c>
      <c r="D45" s="90">
        <f>+Baseline!I4</f>
        <v>42132</v>
      </c>
      <c r="E45" s="90">
        <f>+Baseline!J4</f>
        <v>42139</v>
      </c>
      <c r="F45" s="90">
        <f>+Baseline!K4</f>
        <v>42146</v>
      </c>
      <c r="G45" s="90">
        <f>+Baseline!L4</f>
        <v>42153</v>
      </c>
      <c r="H45" s="90">
        <f>+Baseline!M4</f>
        <v>42160</v>
      </c>
      <c r="I45" s="90">
        <f>+Baseline!N4</f>
        <v>42167</v>
      </c>
      <c r="J45" s="90">
        <f>+Baseline!O4</f>
        <v>42174</v>
      </c>
      <c r="K45" s="90">
        <f>+Baseline!P4</f>
        <v>42181</v>
      </c>
      <c r="L45" s="90">
        <f>+Baseline!Q4</f>
        <v>42188</v>
      </c>
      <c r="M45" s="90">
        <f>+Baseline!R4</f>
        <v>42195</v>
      </c>
      <c r="N45" s="90">
        <f>+Baseline!S4</f>
        <v>42202</v>
      </c>
      <c r="O45" s="90">
        <f>+Baseline!T4</f>
        <v>42209</v>
      </c>
      <c r="P45" s="90">
        <f>+Baseline!U4</f>
        <v>42216</v>
      </c>
      <c r="Q45" s="90">
        <f>+Baseline!V4</f>
        <v>42223</v>
      </c>
      <c r="R45" s="90">
        <f>+Baseline!W4</f>
        <v>42230</v>
      </c>
      <c r="S45" s="90">
        <f>+Baseline!X4</f>
        <v>42237</v>
      </c>
      <c r="T45" s="90">
        <f>+Baseline!Y4</f>
        <v>42244</v>
      </c>
      <c r="U45" s="90">
        <f>+Baseline!Z4</f>
        <v>42251</v>
      </c>
      <c r="V45" s="90">
        <f>+Baseline!AA4</f>
        <v>42258</v>
      </c>
      <c r="W45" s="90">
        <f>+Baseline!AB4</f>
        <v>42265</v>
      </c>
      <c r="X45" s="90">
        <f>+Baseline!AC4</f>
        <v>42272</v>
      </c>
      <c r="Y45" s="90">
        <f>+Baseline!AD4</f>
        <v>42279</v>
      </c>
      <c r="Z45" s="90">
        <f>+Baseline!AE4</f>
        <v>42286</v>
      </c>
      <c r="AA45" s="90">
        <f>+Baseline!AF4</f>
        <v>42293</v>
      </c>
      <c r="AB45" s="90">
        <f>+Baseline!AG4</f>
        <v>42300</v>
      </c>
      <c r="AC45" s="90">
        <f>+Baseline!AH4</f>
        <v>42307</v>
      </c>
      <c r="AD45" s="90">
        <f>+Baseline!AI4</f>
        <v>42314</v>
      </c>
      <c r="AE45" s="90">
        <f>+Baseline!AJ4</f>
        <v>42321</v>
      </c>
      <c r="AF45" s="90">
        <f>+Baseline!AK4</f>
        <v>42328</v>
      </c>
      <c r="AG45" s="90">
        <f>+Baseline!AL4</f>
        <v>42335</v>
      </c>
      <c r="AH45" s="90">
        <f>+Baseline!AM4</f>
        <v>42342</v>
      </c>
      <c r="AI45" s="90">
        <f>+Baseline!AN4</f>
        <v>42349</v>
      </c>
      <c r="AJ45" s="90">
        <f>+Baseline!AO4</f>
        <v>42356</v>
      </c>
      <c r="AK45" s="90">
        <f>+Baseline!AP4</f>
        <v>42363</v>
      </c>
      <c r="AL45" s="90">
        <f>+Baseline!AQ4</f>
        <v>42370</v>
      </c>
      <c r="AM45" s="90">
        <f>+Baseline!AR4</f>
        <v>42377</v>
      </c>
      <c r="AN45" s="90">
        <f>+Baseline!AS4</f>
        <v>42384</v>
      </c>
      <c r="AO45" s="90">
        <f>+Baseline!AT4</f>
        <v>42391</v>
      </c>
      <c r="AP45" s="90">
        <f>+Baseline!AU4</f>
        <v>42398</v>
      </c>
      <c r="AQ45" s="90">
        <f>+Baseline!AV4</f>
        <v>42405</v>
      </c>
      <c r="AR45" s="90">
        <f>+Baseline!AW4</f>
        <v>42412</v>
      </c>
      <c r="AS45" s="90">
        <f>+Baseline!AX4</f>
        <v>42419</v>
      </c>
      <c r="AT45" s="90">
        <f>+Baseline!AY4</f>
        <v>42426</v>
      </c>
      <c r="AU45" s="90">
        <f>+Baseline!AZ4</f>
        <v>42433</v>
      </c>
      <c r="AV45" s="90">
        <f>+Baseline!BA4</f>
        <v>42440</v>
      </c>
      <c r="AW45" s="90">
        <f>+Baseline!BB4</f>
        <v>42447</v>
      </c>
      <c r="AX45" s="90">
        <f>+Baseline!BC4</f>
        <v>42454</v>
      </c>
      <c r="AY45" s="90">
        <f>+Baseline!BD4</f>
        <v>42461</v>
      </c>
      <c r="AZ45" s="90">
        <f>+Baseline!BE4</f>
        <v>42468</v>
      </c>
      <c r="BA45" s="90">
        <f>+Baseline!BF4</f>
        <v>42475</v>
      </c>
      <c r="BB45" s="90">
        <f>+Baseline!BG4</f>
        <v>42482</v>
      </c>
      <c r="BC45" s="90">
        <f>+Baseline!BH4</f>
        <v>42489</v>
      </c>
      <c r="BD45" s="90">
        <f>+Baseline!BI4</f>
        <v>42496</v>
      </c>
      <c r="BE45" s="90">
        <f>+Baseline!BJ4</f>
        <v>42503</v>
      </c>
      <c r="BF45" s="90">
        <f>+Baseline!BK4</f>
        <v>42510</v>
      </c>
      <c r="BG45" s="90">
        <f>+Baseline!BL4</f>
        <v>42517</v>
      </c>
      <c r="BH45" s="90">
        <f>+Baseline!BM4</f>
        <v>42524</v>
      </c>
      <c r="BI45" s="90">
        <f>+Baseline!BN4</f>
        <v>42531</v>
      </c>
      <c r="BJ45" s="90">
        <f>+Baseline!BO4</f>
        <v>42538</v>
      </c>
      <c r="BK45" s="90">
        <f>+Baseline!BP4</f>
        <v>42545</v>
      </c>
      <c r="BN45" s="73"/>
    </row>
    <row r="46" spans="2:66" x14ac:dyDescent="0.2">
      <c r="B46" s="83" t="s">
        <v>86</v>
      </c>
      <c r="C46" s="91">
        <f>C57+C58</f>
        <v>8.57</v>
      </c>
      <c r="D46" s="91">
        <f t="shared" ref="D46:BK46" si="0">D57+D58</f>
        <v>17.14</v>
      </c>
      <c r="E46" s="91">
        <f t="shared" si="0"/>
        <v>24</v>
      </c>
      <c r="F46" s="91">
        <f t="shared" si="0"/>
        <v>24</v>
      </c>
      <c r="G46" s="91">
        <f t="shared" si="0"/>
        <v>24</v>
      </c>
      <c r="H46" s="91">
        <f t="shared" si="0"/>
        <v>55.66</v>
      </c>
      <c r="I46" s="91">
        <f t="shared" si="0"/>
        <v>87.34</v>
      </c>
      <c r="J46" s="91">
        <f t="shared" si="0"/>
        <v>119</v>
      </c>
      <c r="K46" s="91">
        <f t="shared" si="0"/>
        <v>150.66</v>
      </c>
      <c r="L46" s="91">
        <f t="shared" si="0"/>
        <v>176</v>
      </c>
      <c r="M46" s="91">
        <f t="shared" si="0"/>
        <v>207.66</v>
      </c>
      <c r="N46" s="91">
        <f t="shared" si="0"/>
        <v>228.09</v>
      </c>
      <c r="O46" s="91">
        <f t="shared" si="0"/>
        <v>245.70999999999998</v>
      </c>
      <c r="P46" s="91">
        <f t="shared" si="0"/>
        <v>263.32</v>
      </c>
      <c r="Q46" s="91">
        <f t="shared" si="0"/>
        <v>277.40999999999997</v>
      </c>
      <c r="R46" s="91">
        <f t="shared" si="0"/>
        <v>295.02999999999997</v>
      </c>
      <c r="S46" s="91">
        <f t="shared" si="0"/>
        <v>316.02999999999997</v>
      </c>
      <c r="T46" s="91">
        <f t="shared" si="0"/>
        <v>337.9</v>
      </c>
      <c r="U46" s="91">
        <f t="shared" si="0"/>
        <v>359.77</v>
      </c>
      <c r="V46" s="91">
        <f t="shared" si="0"/>
        <v>377.26</v>
      </c>
      <c r="W46" s="91">
        <f t="shared" si="0"/>
        <v>407.4</v>
      </c>
      <c r="X46" s="91">
        <f t="shared" si="0"/>
        <v>428</v>
      </c>
      <c r="Y46" s="91">
        <f t="shared" si="0"/>
        <v>443</v>
      </c>
      <c r="Z46" s="91">
        <f t="shared" si="0"/>
        <v>458</v>
      </c>
      <c r="AA46" s="91">
        <f t="shared" si="0"/>
        <v>467</v>
      </c>
      <c r="AB46" s="91">
        <f t="shared" si="0"/>
        <v>474.5</v>
      </c>
      <c r="AC46" s="91">
        <f t="shared" si="0"/>
        <v>485</v>
      </c>
      <c r="AD46" s="91">
        <f t="shared" si="0"/>
        <v>490</v>
      </c>
      <c r="AE46" s="91">
        <f t="shared" si="0"/>
        <v>495</v>
      </c>
      <c r="AF46" s="91">
        <f t="shared" si="0"/>
        <v>499</v>
      </c>
      <c r="AG46" s="91">
        <f t="shared" si="0"/>
        <v>499</v>
      </c>
      <c r="AH46" s="91">
        <f t="shared" si="0"/>
        <v>503</v>
      </c>
      <c r="AI46" s="91">
        <f t="shared" si="0"/>
        <v>503</v>
      </c>
      <c r="AJ46" s="91">
        <f t="shared" si="0"/>
        <v>503</v>
      </c>
      <c r="AK46" s="91">
        <f t="shared" si="0"/>
        <v>503</v>
      </c>
      <c r="AL46" s="91">
        <f t="shared" si="0"/>
        <v>503</v>
      </c>
      <c r="AM46" s="91">
        <f t="shared" si="0"/>
        <v>503</v>
      </c>
      <c r="AN46" s="91">
        <f t="shared" si="0"/>
        <v>503</v>
      </c>
      <c r="AO46" s="91">
        <f t="shared" si="0"/>
        <v>503</v>
      </c>
      <c r="AP46" s="91">
        <f t="shared" si="0"/>
        <v>503</v>
      </c>
      <c r="AQ46" s="91">
        <f t="shared" si="0"/>
        <v>503</v>
      </c>
      <c r="AR46" s="91">
        <f t="shared" si="0"/>
        <v>503</v>
      </c>
      <c r="AS46" s="91">
        <f t="shared" si="0"/>
        <v>503</v>
      </c>
      <c r="AT46" s="91">
        <f t="shared" si="0"/>
        <v>503</v>
      </c>
      <c r="AU46" s="91">
        <f t="shared" si="0"/>
        <v>503</v>
      </c>
      <c r="AV46" s="91">
        <f t="shared" si="0"/>
        <v>503</v>
      </c>
      <c r="AW46" s="91">
        <f t="shared" si="0"/>
        <v>503</v>
      </c>
      <c r="AX46" s="91">
        <f t="shared" si="0"/>
        <v>503</v>
      </c>
      <c r="AY46" s="91">
        <f t="shared" si="0"/>
        <v>503</v>
      </c>
      <c r="AZ46" s="91">
        <f t="shared" si="0"/>
        <v>503</v>
      </c>
      <c r="BA46" s="91">
        <f t="shared" si="0"/>
        <v>503</v>
      </c>
      <c r="BB46" s="91">
        <f t="shared" si="0"/>
        <v>503</v>
      </c>
      <c r="BC46" s="91">
        <f t="shared" si="0"/>
        <v>503</v>
      </c>
      <c r="BD46" s="91">
        <f t="shared" si="0"/>
        <v>503</v>
      </c>
      <c r="BE46" s="91">
        <f t="shared" si="0"/>
        <v>503</v>
      </c>
      <c r="BF46" s="91">
        <f t="shared" si="0"/>
        <v>503</v>
      </c>
      <c r="BG46" s="91">
        <f t="shared" si="0"/>
        <v>503</v>
      </c>
      <c r="BH46" s="91">
        <f t="shared" si="0"/>
        <v>503</v>
      </c>
      <c r="BI46" s="91">
        <f t="shared" si="0"/>
        <v>503</v>
      </c>
      <c r="BJ46" s="91">
        <f t="shared" si="0"/>
        <v>503</v>
      </c>
      <c r="BK46" s="91">
        <f t="shared" si="0"/>
        <v>503</v>
      </c>
      <c r="BM46" s="4"/>
    </row>
    <row r="47" spans="2:66" x14ac:dyDescent="0.2">
      <c r="B47" s="84" t="s">
        <v>84</v>
      </c>
      <c r="C47" s="91" t="e">
        <f>IF(C60&gt;0,C60,NA())</f>
        <v>#N/A</v>
      </c>
      <c r="D47" s="91" t="e">
        <f t="shared" ref="D47:BK47" si="1">IF(D60&gt;0,D60,NA())</f>
        <v>#N/A</v>
      </c>
      <c r="E47" s="91" t="e">
        <f t="shared" si="1"/>
        <v>#N/A</v>
      </c>
      <c r="F47" s="91" t="e">
        <f t="shared" si="1"/>
        <v>#N/A</v>
      </c>
      <c r="G47" s="91">
        <f t="shared" si="1"/>
        <v>24</v>
      </c>
      <c r="H47" s="91">
        <f t="shared" si="1"/>
        <v>54.89</v>
      </c>
      <c r="I47" s="91">
        <f t="shared" si="1"/>
        <v>85.78</v>
      </c>
      <c r="J47" s="91">
        <f t="shared" si="1"/>
        <v>116.67</v>
      </c>
      <c r="K47" s="91">
        <f t="shared" si="1"/>
        <v>147.56</v>
      </c>
      <c r="L47" s="91">
        <f t="shared" si="1"/>
        <v>172.28</v>
      </c>
      <c r="M47" s="91">
        <f t="shared" si="1"/>
        <v>203.16</v>
      </c>
      <c r="N47" s="91">
        <f t="shared" si="1"/>
        <v>212.72</v>
      </c>
      <c r="O47" s="91">
        <f t="shared" si="1"/>
        <v>216.95</v>
      </c>
      <c r="P47" s="91">
        <f t="shared" si="1"/>
        <v>221.17</v>
      </c>
      <c r="Q47" s="91">
        <f t="shared" si="1"/>
        <v>224.55</v>
      </c>
      <c r="R47" s="91">
        <f t="shared" si="1"/>
        <v>228.78</v>
      </c>
      <c r="S47" s="91">
        <f t="shared" si="1"/>
        <v>233</v>
      </c>
      <c r="T47" s="91" t="e">
        <f t="shared" si="1"/>
        <v>#N/A</v>
      </c>
      <c r="U47" s="91" t="e">
        <f t="shared" si="1"/>
        <v>#N/A</v>
      </c>
      <c r="V47" s="91" t="e">
        <f t="shared" si="1"/>
        <v>#N/A</v>
      </c>
      <c r="W47" s="91" t="e">
        <f t="shared" si="1"/>
        <v>#N/A</v>
      </c>
      <c r="X47" s="91" t="e">
        <f t="shared" si="1"/>
        <v>#N/A</v>
      </c>
      <c r="Y47" s="91" t="e">
        <f t="shared" si="1"/>
        <v>#N/A</v>
      </c>
      <c r="Z47" s="91" t="e">
        <f t="shared" si="1"/>
        <v>#N/A</v>
      </c>
      <c r="AA47" s="91" t="e">
        <f t="shared" si="1"/>
        <v>#N/A</v>
      </c>
      <c r="AB47" s="91" t="e">
        <f t="shared" si="1"/>
        <v>#N/A</v>
      </c>
      <c r="AC47" s="91" t="e">
        <f t="shared" si="1"/>
        <v>#N/A</v>
      </c>
      <c r="AD47" s="91" t="e">
        <f t="shared" si="1"/>
        <v>#N/A</v>
      </c>
      <c r="AE47" s="91" t="e">
        <f t="shared" si="1"/>
        <v>#N/A</v>
      </c>
      <c r="AF47" s="91" t="e">
        <f t="shared" si="1"/>
        <v>#N/A</v>
      </c>
      <c r="AG47" s="91" t="e">
        <f t="shared" si="1"/>
        <v>#N/A</v>
      </c>
      <c r="AH47" s="91" t="e">
        <f t="shared" si="1"/>
        <v>#N/A</v>
      </c>
      <c r="AI47" s="91" t="e">
        <f t="shared" si="1"/>
        <v>#N/A</v>
      </c>
      <c r="AJ47" s="91" t="e">
        <f t="shared" si="1"/>
        <v>#N/A</v>
      </c>
      <c r="AK47" s="91" t="e">
        <f t="shared" si="1"/>
        <v>#N/A</v>
      </c>
      <c r="AL47" s="91" t="e">
        <f t="shared" si="1"/>
        <v>#N/A</v>
      </c>
      <c r="AM47" s="91" t="e">
        <f t="shared" si="1"/>
        <v>#N/A</v>
      </c>
      <c r="AN47" s="91" t="e">
        <f t="shared" si="1"/>
        <v>#N/A</v>
      </c>
      <c r="AO47" s="91" t="e">
        <f t="shared" si="1"/>
        <v>#N/A</v>
      </c>
      <c r="AP47" s="91" t="e">
        <f t="shared" si="1"/>
        <v>#N/A</v>
      </c>
      <c r="AQ47" s="91" t="e">
        <f t="shared" si="1"/>
        <v>#N/A</v>
      </c>
      <c r="AR47" s="91" t="e">
        <f t="shared" si="1"/>
        <v>#N/A</v>
      </c>
      <c r="AS47" s="91" t="e">
        <f t="shared" si="1"/>
        <v>#N/A</v>
      </c>
      <c r="AT47" s="91" t="e">
        <f t="shared" si="1"/>
        <v>#N/A</v>
      </c>
      <c r="AU47" s="91" t="e">
        <f t="shared" si="1"/>
        <v>#N/A</v>
      </c>
      <c r="AV47" s="91" t="e">
        <f t="shared" si="1"/>
        <v>#N/A</v>
      </c>
      <c r="AW47" s="91" t="e">
        <f t="shared" si="1"/>
        <v>#N/A</v>
      </c>
      <c r="AX47" s="91" t="e">
        <f t="shared" si="1"/>
        <v>#N/A</v>
      </c>
      <c r="AY47" s="91" t="e">
        <f t="shared" si="1"/>
        <v>#N/A</v>
      </c>
      <c r="AZ47" s="91" t="e">
        <f t="shared" si="1"/>
        <v>#N/A</v>
      </c>
      <c r="BA47" s="91" t="e">
        <f t="shared" si="1"/>
        <v>#N/A</v>
      </c>
      <c r="BB47" s="91" t="e">
        <f t="shared" si="1"/>
        <v>#N/A</v>
      </c>
      <c r="BC47" s="91" t="e">
        <f t="shared" si="1"/>
        <v>#N/A</v>
      </c>
      <c r="BD47" s="91" t="e">
        <f t="shared" si="1"/>
        <v>#N/A</v>
      </c>
      <c r="BE47" s="91" t="e">
        <f t="shared" si="1"/>
        <v>#N/A</v>
      </c>
      <c r="BF47" s="91" t="e">
        <f t="shared" si="1"/>
        <v>#N/A</v>
      </c>
      <c r="BG47" s="91" t="e">
        <f t="shared" si="1"/>
        <v>#N/A</v>
      </c>
      <c r="BH47" s="91" t="e">
        <f t="shared" si="1"/>
        <v>#N/A</v>
      </c>
      <c r="BI47" s="91" t="e">
        <f t="shared" si="1"/>
        <v>#N/A</v>
      </c>
      <c r="BJ47" s="91" t="e">
        <f t="shared" si="1"/>
        <v>#N/A</v>
      </c>
      <c r="BK47" s="91" t="e">
        <f t="shared" si="1"/>
        <v>#N/A</v>
      </c>
      <c r="BM47" s="4"/>
    </row>
    <row r="48" spans="2:66" x14ac:dyDescent="0.2">
      <c r="B48" s="85" t="s">
        <v>81</v>
      </c>
      <c r="C48" s="91">
        <f>IF(C45&lt;=$H$2,C59,NA())</f>
        <v>0</v>
      </c>
      <c r="D48" s="91">
        <f t="shared" ref="D48:BK48" si="2">IF(D45&lt;=$H$2,SUM(D59,C48),NA())</f>
        <v>8</v>
      </c>
      <c r="E48" s="91">
        <f t="shared" si="2"/>
        <v>8</v>
      </c>
      <c r="F48" s="91">
        <f t="shared" si="2"/>
        <v>8.5</v>
      </c>
      <c r="G48" s="91">
        <f t="shared" si="2"/>
        <v>24</v>
      </c>
      <c r="H48" s="91">
        <f t="shared" si="2"/>
        <v>52.5</v>
      </c>
      <c r="I48" s="91">
        <f t="shared" si="2"/>
        <v>80</v>
      </c>
      <c r="J48" s="91">
        <f t="shared" si="2"/>
        <v>123</v>
      </c>
      <c r="K48" s="91">
        <f t="shared" si="2"/>
        <v>156.5</v>
      </c>
      <c r="L48" s="91">
        <f t="shared" si="2"/>
        <v>175.5</v>
      </c>
      <c r="M48" s="91">
        <f t="shared" si="2"/>
        <v>195.5</v>
      </c>
      <c r="N48" s="91">
        <f t="shared" si="2"/>
        <v>204.5</v>
      </c>
      <c r="O48" s="91">
        <f t="shared" si="2"/>
        <v>212.5</v>
      </c>
      <c r="P48" s="91">
        <f t="shared" si="2"/>
        <v>220.5</v>
      </c>
      <c r="Q48" s="91">
        <f t="shared" si="2"/>
        <v>228.5</v>
      </c>
      <c r="R48" s="91">
        <f t="shared" si="2"/>
        <v>235.5</v>
      </c>
      <c r="S48" s="91">
        <f t="shared" si="2"/>
        <v>242.5</v>
      </c>
      <c r="T48" s="91" t="e">
        <f t="shared" si="2"/>
        <v>#N/A</v>
      </c>
      <c r="U48" s="91" t="e">
        <f t="shared" si="2"/>
        <v>#N/A</v>
      </c>
      <c r="V48" s="91" t="e">
        <f t="shared" si="2"/>
        <v>#N/A</v>
      </c>
      <c r="W48" s="91" t="e">
        <f t="shared" si="2"/>
        <v>#N/A</v>
      </c>
      <c r="X48" s="91" t="e">
        <f t="shared" si="2"/>
        <v>#N/A</v>
      </c>
      <c r="Y48" s="91" t="e">
        <f t="shared" si="2"/>
        <v>#N/A</v>
      </c>
      <c r="Z48" s="91" t="e">
        <f t="shared" si="2"/>
        <v>#N/A</v>
      </c>
      <c r="AA48" s="91" t="e">
        <f t="shared" si="2"/>
        <v>#N/A</v>
      </c>
      <c r="AB48" s="91" t="e">
        <f t="shared" si="2"/>
        <v>#N/A</v>
      </c>
      <c r="AC48" s="91" t="e">
        <f t="shared" si="2"/>
        <v>#N/A</v>
      </c>
      <c r="AD48" s="91" t="e">
        <f t="shared" si="2"/>
        <v>#N/A</v>
      </c>
      <c r="AE48" s="91" t="e">
        <f t="shared" si="2"/>
        <v>#N/A</v>
      </c>
      <c r="AF48" s="91" t="e">
        <f t="shared" si="2"/>
        <v>#N/A</v>
      </c>
      <c r="AG48" s="91" t="e">
        <f t="shared" si="2"/>
        <v>#N/A</v>
      </c>
      <c r="AH48" s="91" t="e">
        <f t="shared" si="2"/>
        <v>#N/A</v>
      </c>
      <c r="AI48" s="91" t="e">
        <f t="shared" si="2"/>
        <v>#N/A</v>
      </c>
      <c r="AJ48" s="91" t="e">
        <f t="shared" si="2"/>
        <v>#N/A</v>
      </c>
      <c r="AK48" s="91" t="e">
        <f t="shared" si="2"/>
        <v>#N/A</v>
      </c>
      <c r="AL48" s="91" t="e">
        <f t="shared" si="2"/>
        <v>#N/A</v>
      </c>
      <c r="AM48" s="91" t="e">
        <f t="shared" si="2"/>
        <v>#N/A</v>
      </c>
      <c r="AN48" s="91" t="e">
        <f t="shared" si="2"/>
        <v>#N/A</v>
      </c>
      <c r="AO48" s="91" t="e">
        <f t="shared" si="2"/>
        <v>#N/A</v>
      </c>
      <c r="AP48" s="91" t="e">
        <f t="shared" si="2"/>
        <v>#N/A</v>
      </c>
      <c r="AQ48" s="91" t="e">
        <f t="shared" si="2"/>
        <v>#N/A</v>
      </c>
      <c r="AR48" s="91" t="e">
        <f t="shared" si="2"/>
        <v>#N/A</v>
      </c>
      <c r="AS48" s="91" t="e">
        <f t="shared" si="2"/>
        <v>#N/A</v>
      </c>
      <c r="AT48" s="91" t="e">
        <f t="shared" si="2"/>
        <v>#N/A</v>
      </c>
      <c r="AU48" s="91" t="e">
        <f t="shared" si="2"/>
        <v>#N/A</v>
      </c>
      <c r="AV48" s="91" t="e">
        <f t="shared" si="2"/>
        <v>#N/A</v>
      </c>
      <c r="AW48" s="91" t="e">
        <f t="shared" si="2"/>
        <v>#N/A</v>
      </c>
      <c r="AX48" s="91" t="e">
        <f t="shared" si="2"/>
        <v>#N/A</v>
      </c>
      <c r="AY48" s="91" t="e">
        <f t="shared" si="2"/>
        <v>#N/A</v>
      </c>
      <c r="AZ48" s="91" t="e">
        <f t="shared" si="2"/>
        <v>#N/A</v>
      </c>
      <c r="BA48" s="91" t="e">
        <f t="shared" si="2"/>
        <v>#N/A</v>
      </c>
      <c r="BB48" s="91" t="e">
        <f t="shared" si="2"/>
        <v>#N/A</v>
      </c>
      <c r="BC48" s="91" t="e">
        <f t="shared" si="2"/>
        <v>#N/A</v>
      </c>
      <c r="BD48" s="91" t="e">
        <f t="shared" si="2"/>
        <v>#N/A</v>
      </c>
      <c r="BE48" s="91" t="e">
        <f t="shared" si="2"/>
        <v>#N/A</v>
      </c>
      <c r="BF48" s="91" t="e">
        <f t="shared" si="2"/>
        <v>#N/A</v>
      </c>
      <c r="BG48" s="91" t="e">
        <f t="shared" si="2"/>
        <v>#N/A</v>
      </c>
      <c r="BH48" s="91" t="e">
        <f t="shared" si="2"/>
        <v>#N/A</v>
      </c>
      <c r="BI48" s="91" t="e">
        <f t="shared" si="2"/>
        <v>#N/A</v>
      </c>
      <c r="BJ48" s="91" t="e">
        <f t="shared" si="2"/>
        <v>#N/A</v>
      </c>
      <c r="BK48" s="91" t="e">
        <f t="shared" si="2"/>
        <v>#N/A</v>
      </c>
      <c r="BM48" s="4"/>
    </row>
    <row r="49" spans="2:65" x14ac:dyDescent="0.2">
      <c r="B49" s="86" t="s">
        <v>85</v>
      </c>
      <c r="C49" s="91" t="e">
        <f>IF(C45&lt;$H$2,NA(),IF(C45=$H$2,C48,C61))</f>
        <v>#N/A</v>
      </c>
      <c r="D49" s="91" t="e">
        <f t="shared" ref="D49:BK49" si="3">IF(D45&lt;$H$2,NA(),IF(D45=$H$2,D48,SUM(D61,C49)))</f>
        <v>#N/A</v>
      </c>
      <c r="E49" s="91" t="e">
        <f t="shared" si="3"/>
        <v>#N/A</v>
      </c>
      <c r="F49" s="91" t="e">
        <f t="shared" si="3"/>
        <v>#N/A</v>
      </c>
      <c r="G49" s="91" t="e">
        <f t="shared" si="3"/>
        <v>#N/A</v>
      </c>
      <c r="H49" s="91" t="e">
        <f t="shared" si="3"/>
        <v>#N/A</v>
      </c>
      <c r="I49" s="91" t="e">
        <f t="shared" si="3"/>
        <v>#N/A</v>
      </c>
      <c r="J49" s="91" t="e">
        <f t="shared" si="3"/>
        <v>#N/A</v>
      </c>
      <c r="K49" s="91" t="e">
        <f t="shared" si="3"/>
        <v>#N/A</v>
      </c>
      <c r="L49" s="91" t="e">
        <f t="shared" si="3"/>
        <v>#N/A</v>
      </c>
      <c r="M49" s="91" t="e">
        <f t="shared" si="3"/>
        <v>#N/A</v>
      </c>
      <c r="N49" s="91" t="e">
        <f t="shared" si="3"/>
        <v>#N/A</v>
      </c>
      <c r="O49" s="91" t="e">
        <f t="shared" si="3"/>
        <v>#N/A</v>
      </c>
      <c r="P49" s="91" t="e">
        <f t="shared" si="3"/>
        <v>#N/A</v>
      </c>
      <c r="Q49" s="91" t="e">
        <f t="shared" si="3"/>
        <v>#N/A</v>
      </c>
      <c r="R49" s="91" t="e">
        <f t="shared" si="3"/>
        <v>#N/A</v>
      </c>
      <c r="S49" s="91">
        <f t="shared" si="3"/>
        <v>242.5</v>
      </c>
      <c r="T49" s="91">
        <f t="shared" si="3"/>
        <v>259.48</v>
      </c>
      <c r="U49" s="91">
        <f t="shared" si="3"/>
        <v>285.46000000000004</v>
      </c>
      <c r="V49" s="91">
        <f t="shared" si="3"/>
        <v>308.04000000000002</v>
      </c>
      <c r="W49" s="91">
        <f t="shared" si="3"/>
        <v>338.37</v>
      </c>
      <c r="X49" s="91">
        <f t="shared" si="3"/>
        <v>370.1</v>
      </c>
      <c r="Y49" s="91">
        <f t="shared" si="3"/>
        <v>407.98</v>
      </c>
      <c r="Z49" s="91">
        <f t="shared" si="3"/>
        <v>441.36</v>
      </c>
      <c r="AA49" s="91">
        <f t="shared" si="3"/>
        <v>457.04</v>
      </c>
      <c r="AB49" s="91">
        <f t="shared" si="3"/>
        <v>475.27000000000004</v>
      </c>
      <c r="AC49" s="91">
        <f t="shared" si="3"/>
        <v>492.50000000000006</v>
      </c>
      <c r="AD49" s="91">
        <f t="shared" si="3"/>
        <v>498.23000000000008</v>
      </c>
      <c r="AE49" s="91">
        <f t="shared" si="3"/>
        <v>503.96000000000009</v>
      </c>
      <c r="AF49" s="91">
        <f t="shared" si="3"/>
        <v>508.54000000000008</v>
      </c>
      <c r="AG49" s="91">
        <f t="shared" si="3"/>
        <v>508.54000000000008</v>
      </c>
      <c r="AH49" s="91">
        <f t="shared" si="3"/>
        <v>512.54000000000008</v>
      </c>
      <c r="AI49" s="91">
        <f t="shared" si="3"/>
        <v>512.54000000000008</v>
      </c>
      <c r="AJ49" s="91">
        <f t="shared" si="3"/>
        <v>512.54000000000008</v>
      </c>
      <c r="AK49" s="91">
        <f t="shared" si="3"/>
        <v>512.54000000000008</v>
      </c>
      <c r="AL49" s="91">
        <f t="shared" si="3"/>
        <v>512.54000000000008</v>
      </c>
      <c r="AM49" s="91">
        <f t="shared" si="3"/>
        <v>512.54000000000008</v>
      </c>
      <c r="AN49" s="91">
        <f t="shared" si="3"/>
        <v>512.54000000000008</v>
      </c>
      <c r="AO49" s="91">
        <f t="shared" si="3"/>
        <v>512.54000000000008</v>
      </c>
      <c r="AP49" s="91">
        <f t="shared" si="3"/>
        <v>512.54000000000008</v>
      </c>
      <c r="AQ49" s="91">
        <f t="shared" si="3"/>
        <v>512.54000000000008</v>
      </c>
      <c r="AR49" s="91">
        <f t="shared" si="3"/>
        <v>512.54000000000008</v>
      </c>
      <c r="AS49" s="91">
        <f t="shared" si="3"/>
        <v>512.54000000000008</v>
      </c>
      <c r="AT49" s="91">
        <f t="shared" si="3"/>
        <v>512.54000000000008</v>
      </c>
      <c r="AU49" s="91">
        <f t="shared" si="3"/>
        <v>512.54000000000008</v>
      </c>
      <c r="AV49" s="91">
        <f t="shared" si="3"/>
        <v>512.54000000000008</v>
      </c>
      <c r="AW49" s="91">
        <f t="shared" si="3"/>
        <v>512.54000000000008</v>
      </c>
      <c r="AX49" s="91">
        <f t="shared" si="3"/>
        <v>512.54000000000008</v>
      </c>
      <c r="AY49" s="91">
        <f t="shared" si="3"/>
        <v>512.54000000000008</v>
      </c>
      <c r="AZ49" s="91">
        <f t="shared" si="3"/>
        <v>512.54000000000008</v>
      </c>
      <c r="BA49" s="91">
        <f t="shared" si="3"/>
        <v>512.54000000000008</v>
      </c>
      <c r="BB49" s="91">
        <f t="shared" si="3"/>
        <v>512.54000000000008</v>
      </c>
      <c r="BC49" s="91">
        <f t="shared" si="3"/>
        <v>512.54000000000008</v>
      </c>
      <c r="BD49" s="91">
        <f t="shared" si="3"/>
        <v>512.54000000000008</v>
      </c>
      <c r="BE49" s="91">
        <f t="shared" si="3"/>
        <v>512.54000000000008</v>
      </c>
      <c r="BF49" s="91">
        <f t="shared" si="3"/>
        <v>512.54000000000008</v>
      </c>
      <c r="BG49" s="91">
        <f t="shared" si="3"/>
        <v>512.54000000000008</v>
      </c>
      <c r="BH49" s="91">
        <f t="shared" si="3"/>
        <v>512.54000000000008</v>
      </c>
      <c r="BI49" s="91">
        <f t="shared" si="3"/>
        <v>512.54000000000008</v>
      </c>
      <c r="BJ49" s="91">
        <f t="shared" si="3"/>
        <v>512.54000000000008</v>
      </c>
      <c r="BK49" s="91">
        <f t="shared" si="3"/>
        <v>512.54000000000008</v>
      </c>
      <c r="BM49" s="87"/>
    </row>
    <row r="50" spans="2:65" hidden="1" outlineLevel="1" x14ac:dyDescent="0.2">
      <c r="B50" s="88" t="s">
        <v>96</v>
      </c>
      <c r="BM50" s="60"/>
    </row>
    <row r="51" spans="2:65" hidden="1" outlineLevel="1" x14ac:dyDescent="0.2">
      <c r="B51" s="83" t="s">
        <v>87</v>
      </c>
      <c r="C51" s="92">
        <f t="shared" ref="C51:BK51" si="4">+C46/$C$62</f>
        <v>1.7037773359840955E-2</v>
      </c>
      <c r="D51" s="92">
        <f t="shared" si="4"/>
        <v>3.407554671968191E-2</v>
      </c>
      <c r="E51" s="92">
        <f t="shared" si="4"/>
        <v>4.7713717693836977E-2</v>
      </c>
      <c r="F51" s="92">
        <f t="shared" si="4"/>
        <v>4.7713717693836977E-2</v>
      </c>
      <c r="G51" s="92">
        <f t="shared" si="4"/>
        <v>4.7713717693836977E-2</v>
      </c>
      <c r="H51" s="92">
        <f t="shared" si="4"/>
        <v>0.11065606361829025</v>
      </c>
      <c r="I51" s="92">
        <f t="shared" si="4"/>
        <v>0.17363817097415507</v>
      </c>
      <c r="J51" s="92">
        <f t="shared" si="4"/>
        <v>0.23658051689860835</v>
      </c>
      <c r="K51" s="92">
        <f t="shared" si="4"/>
        <v>0.29952286282306162</v>
      </c>
      <c r="L51" s="92">
        <f t="shared" si="4"/>
        <v>0.3499005964214712</v>
      </c>
      <c r="M51" s="92">
        <f t="shared" si="4"/>
        <v>0.41284294234592445</v>
      </c>
      <c r="N51" s="92">
        <f t="shared" si="4"/>
        <v>0.45345924453280317</v>
      </c>
      <c r="O51" s="92">
        <f t="shared" si="4"/>
        <v>0.48848906560636179</v>
      </c>
      <c r="P51" s="92">
        <f t="shared" si="4"/>
        <v>0.52349900596421473</v>
      </c>
      <c r="Q51" s="92">
        <f t="shared" si="4"/>
        <v>0.55151093439363807</v>
      </c>
      <c r="R51" s="92">
        <f t="shared" si="4"/>
        <v>0.58654075546719675</v>
      </c>
      <c r="S51" s="92">
        <f t="shared" si="4"/>
        <v>0.62829025844930408</v>
      </c>
      <c r="T51" s="92">
        <f t="shared" si="4"/>
        <v>0.67176938369781303</v>
      </c>
      <c r="U51" s="92">
        <f t="shared" si="4"/>
        <v>0.71524850894632208</v>
      </c>
      <c r="V51" s="92">
        <f t="shared" si="4"/>
        <v>0.7500198807157058</v>
      </c>
      <c r="W51" s="92">
        <f t="shared" si="4"/>
        <v>0.80994035785288265</v>
      </c>
      <c r="X51" s="92">
        <f t="shared" si="4"/>
        <v>0.85089463220675943</v>
      </c>
      <c r="Y51" s="92">
        <f t="shared" si="4"/>
        <v>0.88071570576540759</v>
      </c>
      <c r="Z51" s="92">
        <f t="shared" si="4"/>
        <v>0.91053677932405563</v>
      </c>
      <c r="AA51" s="92">
        <f t="shared" si="4"/>
        <v>0.92842942345924451</v>
      </c>
      <c r="AB51" s="92">
        <f t="shared" si="4"/>
        <v>0.94333996023856859</v>
      </c>
      <c r="AC51" s="92">
        <f t="shared" si="4"/>
        <v>0.96421471172962225</v>
      </c>
      <c r="AD51" s="92">
        <f t="shared" si="4"/>
        <v>0.97415506958250497</v>
      </c>
      <c r="AE51" s="92">
        <f t="shared" si="4"/>
        <v>0.98409542743538769</v>
      </c>
      <c r="AF51" s="92">
        <f t="shared" si="4"/>
        <v>0.99204771371769385</v>
      </c>
      <c r="AG51" s="92">
        <f t="shared" si="4"/>
        <v>0.99204771371769385</v>
      </c>
      <c r="AH51" s="92">
        <f t="shared" si="4"/>
        <v>1</v>
      </c>
      <c r="AI51" s="92">
        <f t="shared" si="4"/>
        <v>1</v>
      </c>
      <c r="AJ51" s="92">
        <f t="shared" si="4"/>
        <v>1</v>
      </c>
      <c r="AK51" s="92">
        <f t="shared" si="4"/>
        <v>1</v>
      </c>
      <c r="AL51" s="92">
        <f t="shared" si="4"/>
        <v>1</v>
      </c>
      <c r="AM51" s="92">
        <f t="shared" si="4"/>
        <v>1</v>
      </c>
      <c r="AN51" s="92">
        <f t="shared" si="4"/>
        <v>1</v>
      </c>
      <c r="AO51" s="92">
        <f t="shared" si="4"/>
        <v>1</v>
      </c>
      <c r="AP51" s="92">
        <f t="shared" si="4"/>
        <v>1</v>
      </c>
      <c r="AQ51" s="92">
        <f t="shared" si="4"/>
        <v>1</v>
      </c>
      <c r="AR51" s="92">
        <f t="shared" si="4"/>
        <v>1</v>
      </c>
      <c r="AS51" s="92">
        <f t="shared" si="4"/>
        <v>1</v>
      </c>
      <c r="AT51" s="92">
        <f t="shared" si="4"/>
        <v>1</v>
      </c>
      <c r="AU51" s="92">
        <f t="shared" si="4"/>
        <v>1</v>
      </c>
      <c r="AV51" s="92">
        <f t="shared" si="4"/>
        <v>1</v>
      </c>
      <c r="AW51" s="92">
        <f t="shared" si="4"/>
        <v>1</v>
      </c>
      <c r="AX51" s="92">
        <f t="shared" si="4"/>
        <v>1</v>
      </c>
      <c r="AY51" s="92">
        <f t="shared" si="4"/>
        <v>1</v>
      </c>
      <c r="AZ51" s="92">
        <f t="shared" si="4"/>
        <v>1</v>
      </c>
      <c r="BA51" s="92">
        <f t="shared" si="4"/>
        <v>1</v>
      </c>
      <c r="BB51" s="92">
        <f t="shared" si="4"/>
        <v>1</v>
      </c>
      <c r="BC51" s="92">
        <f t="shared" si="4"/>
        <v>1</v>
      </c>
      <c r="BD51" s="92">
        <f t="shared" si="4"/>
        <v>1</v>
      </c>
      <c r="BE51" s="92">
        <f t="shared" si="4"/>
        <v>1</v>
      </c>
      <c r="BF51" s="92">
        <f t="shared" si="4"/>
        <v>1</v>
      </c>
      <c r="BG51" s="92">
        <f t="shared" si="4"/>
        <v>1</v>
      </c>
      <c r="BH51" s="92">
        <f t="shared" si="4"/>
        <v>1</v>
      </c>
      <c r="BI51" s="92">
        <f t="shared" si="4"/>
        <v>1</v>
      </c>
      <c r="BJ51" s="92">
        <f t="shared" si="4"/>
        <v>1</v>
      </c>
      <c r="BK51" s="92">
        <f t="shared" si="4"/>
        <v>1</v>
      </c>
    </row>
    <row r="52" spans="2:65" hidden="1" outlineLevel="1" x14ac:dyDescent="0.2">
      <c r="B52" s="84" t="s">
        <v>88</v>
      </c>
      <c r="C52" s="92" t="str">
        <f t="shared" ref="C52:BK54" si="5">IF(ISNUMBER(C47),C47/$C$62,"")</f>
        <v/>
      </c>
      <c r="D52" s="92" t="str">
        <f t="shared" si="5"/>
        <v/>
      </c>
      <c r="E52" s="92" t="str">
        <f t="shared" si="5"/>
        <v/>
      </c>
      <c r="F52" s="92" t="str">
        <f t="shared" si="5"/>
        <v/>
      </c>
      <c r="G52" s="92">
        <f t="shared" si="5"/>
        <v>4.7713717693836977E-2</v>
      </c>
      <c r="H52" s="92">
        <f t="shared" si="5"/>
        <v>0.10912524850894632</v>
      </c>
      <c r="I52" s="92">
        <f t="shared" si="5"/>
        <v>0.17053677932405567</v>
      </c>
      <c r="J52" s="92">
        <f t="shared" si="5"/>
        <v>0.231948310139165</v>
      </c>
      <c r="K52" s="92">
        <f t="shared" si="5"/>
        <v>0.29335984095427436</v>
      </c>
      <c r="L52" s="92">
        <f t="shared" si="5"/>
        <v>0.34250497017892645</v>
      </c>
      <c r="M52" s="92">
        <f t="shared" si="5"/>
        <v>0.40389662027833001</v>
      </c>
      <c r="N52" s="92">
        <f t="shared" si="5"/>
        <v>0.42290258449304174</v>
      </c>
      <c r="O52" s="92">
        <f t="shared" si="5"/>
        <v>0.43131212723658047</v>
      </c>
      <c r="P52" s="92">
        <f t="shared" si="5"/>
        <v>0.4397017892644135</v>
      </c>
      <c r="Q52" s="92">
        <f t="shared" si="5"/>
        <v>0.44642147117296227</v>
      </c>
      <c r="R52" s="92">
        <f t="shared" si="5"/>
        <v>0.45483101391650099</v>
      </c>
      <c r="S52" s="92">
        <f t="shared" si="5"/>
        <v>0.46322067594433397</v>
      </c>
      <c r="T52" s="92" t="str">
        <f t="shared" si="5"/>
        <v/>
      </c>
      <c r="U52" s="92" t="str">
        <f t="shared" si="5"/>
        <v/>
      </c>
      <c r="V52" s="92" t="str">
        <f t="shared" si="5"/>
        <v/>
      </c>
      <c r="W52" s="92" t="str">
        <f t="shared" si="5"/>
        <v/>
      </c>
      <c r="X52" s="92" t="str">
        <f t="shared" si="5"/>
        <v/>
      </c>
      <c r="Y52" s="92" t="str">
        <f t="shared" si="5"/>
        <v/>
      </c>
      <c r="Z52" s="92" t="str">
        <f t="shared" si="5"/>
        <v/>
      </c>
      <c r="AA52" s="92" t="str">
        <f t="shared" si="5"/>
        <v/>
      </c>
      <c r="AB52" s="92" t="str">
        <f t="shared" si="5"/>
        <v/>
      </c>
      <c r="AC52" s="92" t="str">
        <f t="shared" si="5"/>
        <v/>
      </c>
      <c r="AD52" s="92" t="str">
        <f t="shared" si="5"/>
        <v/>
      </c>
      <c r="AE52" s="92" t="str">
        <f t="shared" si="5"/>
        <v/>
      </c>
      <c r="AF52" s="92" t="str">
        <f t="shared" si="5"/>
        <v/>
      </c>
      <c r="AG52" s="92" t="str">
        <f t="shared" si="5"/>
        <v/>
      </c>
      <c r="AH52" s="92" t="str">
        <f t="shared" si="5"/>
        <v/>
      </c>
      <c r="AI52" s="92" t="str">
        <f t="shared" si="5"/>
        <v/>
      </c>
      <c r="AJ52" s="92" t="str">
        <f t="shared" si="5"/>
        <v/>
      </c>
      <c r="AK52" s="92" t="str">
        <f t="shared" si="5"/>
        <v/>
      </c>
      <c r="AL52" s="92" t="str">
        <f t="shared" si="5"/>
        <v/>
      </c>
      <c r="AM52" s="92" t="str">
        <f t="shared" si="5"/>
        <v/>
      </c>
      <c r="AN52" s="92" t="str">
        <f t="shared" si="5"/>
        <v/>
      </c>
      <c r="AO52" s="92" t="str">
        <f t="shared" si="5"/>
        <v/>
      </c>
      <c r="AP52" s="92" t="str">
        <f t="shared" si="5"/>
        <v/>
      </c>
      <c r="AQ52" s="92" t="str">
        <f t="shared" si="5"/>
        <v/>
      </c>
      <c r="AR52" s="92" t="str">
        <f t="shared" si="5"/>
        <v/>
      </c>
      <c r="AS52" s="92" t="str">
        <f t="shared" si="5"/>
        <v/>
      </c>
      <c r="AT52" s="92" t="str">
        <f t="shared" si="5"/>
        <v/>
      </c>
      <c r="AU52" s="92" t="str">
        <f t="shared" si="5"/>
        <v/>
      </c>
      <c r="AV52" s="92" t="str">
        <f t="shared" si="5"/>
        <v/>
      </c>
      <c r="AW52" s="92" t="str">
        <f t="shared" si="5"/>
        <v/>
      </c>
      <c r="AX52" s="92" t="str">
        <f t="shared" si="5"/>
        <v/>
      </c>
      <c r="AY52" s="92" t="str">
        <f t="shared" si="5"/>
        <v/>
      </c>
      <c r="AZ52" s="92" t="str">
        <f t="shared" si="5"/>
        <v/>
      </c>
      <c r="BA52" s="92" t="str">
        <f t="shared" si="5"/>
        <v/>
      </c>
      <c r="BB52" s="92" t="str">
        <f t="shared" si="5"/>
        <v/>
      </c>
      <c r="BC52" s="92" t="str">
        <f t="shared" si="5"/>
        <v/>
      </c>
      <c r="BD52" s="92" t="str">
        <f t="shared" si="5"/>
        <v/>
      </c>
      <c r="BE52" s="92" t="str">
        <f t="shared" si="5"/>
        <v/>
      </c>
      <c r="BF52" s="92" t="str">
        <f t="shared" si="5"/>
        <v/>
      </c>
      <c r="BG52" s="92" t="str">
        <f t="shared" si="5"/>
        <v/>
      </c>
      <c r="BH52" s="92" t="str">
        <f t="shared" si="5"/>
        <v/>
      </c>
      <c r="BI52" s="92" t="str">
        <f t="shared" si="5"/>
        <v/>
      </c>
      <c r="BJ52" s="92" t="str">
        <f t="shared" si="5"/>
        <v/>
      </c>
      <c r="BK52" s="92" t="str">
        <f t="shared" si="5"/>
        <v/>
      </c>
    </row>
    <row r="53" spans="2:65" hidden="1" outlineLevel="1" x14ac:dyDescent="0.2">
      <c r="B53" s="89" t="s">
        <v>89</v>
      </c>
      <c r="C53" s="92">
        <f>IF(ISNUMBER(C48),C48/$C$62,"")</f>
        <v>0</v>
      </c>
      <c r="D53" s="92">
        <f t="shared" si="5"/>
        <v>1.5904572564612324E-2</v>
      </c>
      <c r="E53" s="92">
        <f t="shared" si="5"/>
        <v>1.5904572564612324E-2</v>
      </c>
      <c r="F53" s="92">
        <f t="shared" si="5"/>
        <v>1.6898608349900597E-2</v>
      </c>
      <c r="G53" s="92">
        <f t="shared" si="5"/>
        <v>4.7713717693836977E-2</v>
      </c>
      <c r="H53" s="92">
        <f t="shared" si="5"/>
        <v>0.10437375745526839</v>
      </c>
      <c r="I53" s="92">
        <f t="shared" si="5"/>
        <v>0.15904572564612326</v>
      </c>
      <c r="J53" s="92">
        <f t="shared" si="5"/>
        <v>0.24453280318091453</v>
      </c>
      <c r="K53" s="92">
        <f t="shared" si="5"/>
        <v>0.3111332007952286</v>
      </c>
      <c r="L53" s="92">
        <f t="shared" si="5"/>
        <v>0.34890656063618292</v>
      </c>
      <c r="M53" s="92">
        <f t="shared" si="5"/>
        <v>0.38866799204771374</v>
      </c>
      <c r="N53" s="92">
        <f t="shared" si="5"/>
        <v>0.40656063618290256</v>
      </c>
      <c r="O53" s="92">
        <f t="shared" si="5"/>
        <v>0.42246520874751492</v>
      </c>
      <c r="P53" s="92">
        <f t="shared" si="5"/>
        <v>0.43836978131212723</v>
      </c>
      <c r="Q53" s="92">
        <f t="shared" si="5"/>
        <v>0.45427435387673959</v>
      </c>
      <c r="R53" s="92">
        <f t="shared" si="5"/>
        <v>0.46819085487077533</v>
      </c>
      <c r="S53" s="92">
        <f t="shared" si="5"/>
        <v>0.48210735586481113</v>
      </c>
      <c r="T53" s="92" t="str">
        <f t="shared" si="5"/>
        <v/>
      </c>
      <c r="U53" s="92" t="str">
        <f t="shared" si="5"/>
        <v/>
      </c>
      <c r="V53" s="92" t="str">
        <f t="shared" si="5"/>
        <v/>
      </c>
      <c r="W53" s="92" t="str">
        <f t="shared" si="5"/>
        <v/>
      </c>
      <c r="X53" s="92" t="str">
        <f t="shared" si="5"/>
        <v/>
      </c>
      <c r="Y53" s="92" t="str">
        <f t="shared" si="5"/>
        <v/>
      </c>
      <c r="Z53" s="92" t="str">
        <f t="shared" si="5"/>
        <v/>
      </c>
      <c r="AA53" s="92" t="str">
        <f t="shared" si="5"/>
        <v/>
      </c>
      <c r="AB53" s="92" t="str">
        <f t="shared" si="5"/>
        <v/>
      </c>
      <c r="AC53" s="92" t="str">
        <f t="shared" si="5"/>
        <v/>
      </c>
      <c r="AD53" s="92" t="str">
        <f t="shared" si="5"/>
        <v/>
      </c>
      <c r="AE53" s="92" t="str">
        <f t="shared" si="5"/>
        <v/>
      </c>
      <c r="AF53" s="92" t="str">
        <f t="shared" si="5"/>
        <v/>
      </c>
      <c r="AG53" s="92" t="str">
        <f t="shared" si="5"/>
        <v/>
      </c>
      <c r="AH53" s="92" t="str">
        <f t="shared" si="5"/>
        <v/>
      </c>
      <c r="AI53" s="92" t="str">
        <f t="shared" si="5"/>
        <v/>
      </c>
      <c r="AJ53" s="92" t="str">
        <f t="shared" si="5"/>
        <v/>
      </c>
      <c r="AK53" s="92" t="str">
        <f t="shared" si="5"/>
        <v/>
      </c>
      <c r="AL53" s="92" t="str">
        <f t="shared" si="5"/>
        <v/>
      </c>
      <c r="AM53" s="92" t="str">
        <f t="shared" si="5"/>
        <v/>
      </c>
      <c r="AN53" s="92" t="str">
        <f t="shared" si="5"/>
        <v/>
      </c>
      <c r="AO53" s="92" t="str">
        <f t="shared" si="5"/>
        <v/>
      </c>
      <c r="AP53" s="92" t="str">
        <f t="shared" si="5"/>
        <v/>
      </c>
      <c r="AQ53" s="92" t="str">
        <f t="shared" si="5"/>
        <v/>
      </c>
      <c r="AR53" s="92" t="str">
        <f t="shared" si="5"/>
        <v/>
      </c>
      <c r="AS53" s="92" t="str">
        <f t="shared" si="5"/>
        <v/>
      </c>
      <c r="AT53" s="92" t="str">
        <f t="shared" si="5"/>
        <v/>
      </c>
      <c r="AU53" s="92" t="str">
        <f t="shared" si="5"/>
        <v/>
      </c>
      <c r="AV53" s="92" t="str">
        <f t="shared" si="5"/>
        <v/>
      </c>
      <c r="AW53" s="92" t="str">
        <f t="shared" si="5"/>
        <v/>
      </c>
      <c r="AX53" s="92" t="str">
        <f t="shared" si="5"/>
        <v/>
      </c>
      <c r="AY53" s="92" t="str">
        <f t="shared" si="5"/>
        <v/>
      </c>
      <c r="AZ53" s="92" t="str">
        <f t="shared" si="5"/>
        <v/>
      </c>
      <c r="BA53" s="92" t="str">
        <f t="shared" si="5"/>
        <v/>
      </c>
      <c r="BB53" s="92" t="str">
        <f t="shared" si="5"/>
        <v/>
      </c>
      <c r="BC53" s="92" t="str">
        <f t="shared" si="5"/>
        <v/>
      </c>
      <c r="BD53" s="92" t="str">
        <f t="shared" si="5"/>
        <v/>
      </c>
      <c r="BE53" s="92" t="str">
        <f t="shared" si="5"/>
        <v/>
      </c>
      <c r="BF53" s="92" t="str">
        <f t="shared" si="5"/>
        <v/>
      </c>
      <c r="BG53" s="92" t="str">
        <f t="shared" si="5"/>
        <v/>
      </c>
      <c r="BH53" s="92" t="str">
        <f t="shared" si="5"/>
        <v/>
      </c>
      <c r="BI53" s="92" t="str">
        <f t="shared" si="5"/>
        <v/>
      </c>
      <c r="BJ53" s="92" t="str">
        <f t="shared" si="5"/>
        <v/>
      </c>
      <c r="BK53" s="92" t="str">
        <f t="shared" si="5"/>
        <v/>
      </c>
    </row>
    <row r="54" spans="2:65" hidden="1" outlineLevel="1" x14ac:dyDescent="0.2">
      <c r="B54" s="86" t="s">
        <v>90</v>
      </c>
      <c r="C54" s="92" t="str">
        <f>IF(ISNUMBER(C49),C49/$C$62,"")</f>
        <v/>
      </c>
      <c r="D54" s="92" t="str">
        <f t="shared" si="5"/>
        <v/>
      </c>
      <c r="E54" s="92" t="str">
        <f t="shared" si="5"/>
        <v/>
      </c>
      <c r="F54" s="92" t="str">
        <f t="shared" si="5"/>
        <v/>
      </c>
      <c r="G54" s="92" t="str">
        <f t="shared" si="5"/>
        <v/>
      </c>
      <c r="H54" s="92" t="str">
        <f t="shared" si="5"/>
        <v/>
      </c>
      <c r="I54" s="92" t="str">
        <f t="shared" si="5"/>
        <v/>
      </c>
      <c r="J54" s="92" t="str">
        <f t="shared" si="5"/>
        <v/>
      </c>
      <c r="K54" s="92" t="str">
        <f t="shared" si="5"/>
        <v/>
      </c>
      <c r="L54" s="92" t="str">
        <f t="shared" si="5"/>
        <v/>
      </c>
      <c r="M54" s="92" t="str">
        <f t="shared" si="5"/>
        <v/>
      </c>
      <c r="N54" s="92" t="str">
        <f t="shared" si="5"/>
        <v/>
      </c>
      <c r="O54" s="92" t="str">
        <f t="shared" si="5"/>
        <v/>
      </c>
      <c r="P54" s="92" t="str">
        <f t="shared" si="5"/>
        <v/>
      </c>
      <c r="Q54" s="92" t="str">
        <f t="shared" si="5"/>
        <v/>
      </c>
      <c r="R54" s="92" t="str">
        <f t="shared" si="5"/>
        <v/>
      </c>
      <c r="S54" s="92">
        <f t="shared" si="5"/>
        <v>0.48210735586481113</v>
      </c>
      <c r="T54" s="92">
        <f t="shared" si="5"/>
        <v>0.51586481113320082</v>
      </c>
      <c r="U54" s="92">
        <f t="shared" si="5"/>
        <v>0.56751491053677938</v>
      </c>
      <c r="V54" s="92">
        <f t="shared" si="5"/>
        <v>0.61240556660039769</v>
      </c>
      <c r="W54" s="92">
        <f t="shared" si="5"/>
        <v>0.67270377733598408</v>
      </c>
      <c r="X54" s="92">
        <f t="shared" si="5"/>
        <v>0.73578528827037781</v>
      </c>
      <c r="Y54" s="92">
        <f t="shared" si="5"/>
        <v>0.81109343936381717</v>
      </c>
      <c r="Z54" s="92">
        <f t="shared" si="5"/>
        <v>0.87745526838966204</v>
      </c>
      <c r="AA54" s="92">
        <f t="shared" si="5"/>
        <v>0.90862823061630227</v>
      </c>
      <c r="AB54" s="92">
        <f t="shared" si="5"/>
        <v>0.94487077534791264</v>
      </c>
      <c r="AC54" s="92">
        <f t="shared" si="5"/>
        <v>0.97912524850894644</v>
      </c>
      <c r="AD54" s="92">
        <f t="shared" si="5"/>
        <v>0.99051689860835002</v>
      </c>
      <c r="AE54" s="92">
        <f t="shared" si="5"/>
        <v>1.0019085487077537</v>
      </c>
      <c r="AF54" s="92">
        <f t="shared" si="5"/>
        <v>1.0110139165009941</v>
      </c>
      <c r="AG54" s="92">
        <f t="shared" si="5"/>
        <v>1.0110139165009941</v>
      </c>
      <c r="AH54" s="92">
        <f t="shared" si="5"/>
        <v>1.0189662027833004</v>
      </c>
      <c r="AI54" s="92">
        <f t="shared" si="5"/>
        <v>1.0189662027833004</v>
      </c>
      <c r="AJ54" s="92">
        <f t="shared" si="5"/>
        <v>1.0189662027833004</v>
      </c>
      <c r="AK54" s="92">
        <f t="shared" si="5"/>
        <v>1.0189662027833004</v>
      </c>
      <c r="AL54" s="92">
        <f t="shared" si="5"/>
        <v>1.0189662027833004</v>
      </c>
      <c r="AM54" s="92">
        <f t="shared" si="5"/>
        <v>1.0189662027833004</v>
      </c>
      <c r="AN54" s="92">
        <f t="shared" si="5"/>
        <v>1.0189662027833004</v>
      </c>
      <c r="AO54" s="92">
        <f t="shared" si="5"/>
        <v>1.0189662027833004</v>
      </c>
      <c r="AP54" s="92">
        <f t="shared" si="5"/>
        <v>1.0189662027833004</v>
      </c>
      <c r="AQ54" s="92">
        <f t="shared" si="5"/>
        <v>1.0189662027833004</v>
      </c>
      <c r="AR54" s="92">
        <f t="shared" si="5"/>
        <v>1.0189662027833004</v>
      </c>
      <c r="AS54" s="92">
        <f t="shared" si="5"/>
        <v>1.0189662027833004</v>
      </c>
      <c r="AT54" s="92">
        <f t="shared" si="5"/>
        <v>1.0189662027833004</v>
      </c>
      <c r="AU54" s="92">
        <f t="shared" si="5"/>
        <v>1.0189662027833004</v>
      </c>
      <c r="AV54" s="92">
        <f t="shared" si="5"/>
        <v>1.0189662027833004</v>
      </c>
      <c r="AW54" s="92">
        <f t="shared" si="5"/>
        <v>1.0189662027833004</v>
      </c>
      <c r="AX54" s="92">
        <f t="shared" si="5"/>
        <v>1.0189662027833004</v>
      </c>
      <c r="AY54" s="92">
        <f t="shared" si="5"/>
        <v>1.0189662027833004</v>
      </c>
      <c r="AZ54" s="92">
        <f t="shared" si="5"/>
        <v>1.0189662027833004</v>
      </c>
      <c r="BA54" s="92">
        <f t="shared" si="5"/>
        <v>1.0189662027833004</v>
      </c>
      <c r="BB54" s="92">
        <f t="shared" si="5"/>
        <v>1.0189662027833004</v>
      </c>
      <c r="BC54" s="92">
        <f t="shared" si="5"/>
        <v>1.0189662027833004</v>
      </c>
      <c r="BD54" s="92">
        <f t="shared" si="5"/>
        <v>1.0189662027833004</v>
      </c>
      <c r="BE54" s="92">
        <f t="shared" si="5"/>
        <v>1.0189662027833004</v>
      </c>
      <c r="BF54" s="92">
        <f t="shared" si="5"/>
        <v>1.0189662027833004</v>
      </c>
      <c r="BG54" s="92">
        <f t="shared" si="5"/>
        <v>1.0189662027833004</v>
      </c>
      <c r="BH54" s="92">
        <f t="shared" si="5"/>
        <v>1.0189662027833004</v>
      </c>
      <c r="BI54" s="92">
        <f t="shared" si="5"/>
        <v>1.0189662027833004</v>
      </c>
      <c r="BJ54" s="92">
        <f t="shared" si="5"/>
        <v>1.0189662027833004</v>
      </c>
      <c r="BK54" s="92">
        <f t="shared" si="5"/>
        <v>1.0189662027833004</v>
      </c>
    </row>
    <row r="55" spans="2:65" hidden="1" outlineLevel="1" x14ac:dyDescent="0.2">
      <c r="B55" s="113" t="s">
        <v>103</v>
      </c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09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</row>
    <row r="56" spans="2:65" hidden="1" outlineLevel="1" x14ac:dyDescent="0.2">
      <c r="B56" s="110" t="s">
        <v>92</v>
      </c>
      <c r="C56" s="111">
        <v>40</v>
      </c>
      <c r="D56" s="111">
        <v>40</v>
      </c>
      <c r="E56" s="111">
        <v>40</v>
      </c>
      <c r="F56" s="111">
        <v>32</v>
      </c>
      <c r="G56" s="111">
        <v>40</v>
      </c>
      <c r="H56" s="111">
        <v>40</v>
      </c>
      <c r="I56" s="111">
        <v>40</v>
      </c>
      <c r="J56" s="111">
        <v>40</v>
      </c>
      <c r="K56" s="111">
        <v>40</v>
      </c>
      <c r="L56" s="111">
        <v>32</v>
      </c>
      <c r="M56" s="111">
        <v>40</v>
      </c>
      <c r="N56" s="111">
        <v>40</v>
      </c>
      <c r="O56" s="111">
        <v>40</v>
      </c>
      <c r="P56" s="111">
        <v>40</v>
      </c>
      <c r="Q56" s="111">
        <v>32</v>
      </c>
      <c r="R56" s="111">
        <v>40</v>
      </c>
      <c r="S56" s="111">
        <v>40</v>
      </c>
      <c r="T56" s="111">
        <v>40</v>
      </c>
      <c r="U56" s="111">
        <v>40</v>
      </c>
      <c r="V56" s="111">
        <v>32</v>
      </c>
      <c r="W56" s="111">
        <v>40</v>
      </c>
      <c r="X56" s="111">
        <v>40</v>
      </c>
      <c r="Y56" s="111">
        <v>40</v>
      </c>
      <c r="Z56" s="111">
        <v>40</v>
      </c>
      <c r="AA56" s="111">
        <v>32</v>
      </c>
      <c r="AB56" s="111">
        <v>40</v>
      </c>
      <c r="AC56" s="111">
        <v>40</v>
      </c>
      <c r="AD56" s="111">
        <v>40</v>
      </c>
      <c r="AE56" s="111">
        <v>40</v>
      </c>
      <c r="AF56" s="111">
        <v>40</v>
      </c>
      <c r="AG56" s="111">
        <v>40</v>
      </c>
      <c r="AH56" s="111">
        <v>40</v>
      </c>
      <c r="AI56" s="111">
        <v>40</v>
      </c>
      <c r="AJ56" s="111">
        <v>40</v>
      </c>
      <c r="AK56" s="111">
        <v>0</v>
      </c>
      <c r="AL56" s="111">
        <v>0</v>
      </c>
      <c r="AM56" s="111">
        <v>40</v>
      </c>
      <c r="AN56" s="111">
        <v>40</v>
      </c>
      <c r="AO56" s="111">
        <v>40</v>
      </c>
      <c r="AP56" s="111">
        <v>40</v>
      </c>
      <c r="AQ56" s="111">
        <v>40</v>
      </c>
      <c r="AR56" s="111">
        <v>40</v>
      </c>
      <c r="AS56" s="111">
        <v>32</v>
      </c>
      <c r="AT56" s="111">
        <v>40</v>
      </c>
      <c r="AU56" s="111">
        <v>40</v>
      </c>
      <c r="AV56" s="111">
        <v>40</v>
      </c>
      <c r="AW56" s="111">
        <v>40</v>
      </c>
      <c r="AX56" s="111">
        <v>32</v>
      </c>
      <c r="AY56" s="111">
        <v>40</v>
      </c>
      <c r="AZ56" s="111">
        <v>40</v>
      </c>
      <c r="BA56" s="111">
        <v>40</v>
      </c>
      <c r="BB56" s="111">
        <v>40</v>
      </c>
      <c r="BC56" s="111">
        <v>40</v>
      </c>
      <c r="BD56" s="111">
        <v>40</v>
      </c>
      <c r="BE56" s="111">
        <v>40</v>
      </c>
      <c r="BF56" s="111">
        <v>40</v>
      </c>
      <c r="BG56" s="111">
        <v>32</v>
      </c>
      <c r="BH56" s="111">
        <v>40</v>
      </c>
      <c r="BI56" s="111">
        <v>40</v>
      </c>
      <c r="BJ56" s="209">
        <v>40</v>
      </c>
      <c r="BK56" s="111">
        <v>40</v>
      </c>
    </row>
    <row r="57" spans="2:65" hidden="1" outlineLevel="1" x14ac:dyDescent="0.2">
      <c r="B57" s="83" t="s">
        <v>108</v>
      </c>
      <c r="C57" s="97">
        <f>Baseline!H49</f>
        <v>8.57</v>
      </c>
      <c r="D57" s="97">
        <f>Baseline!I49</f>
        <v>17.14</v>
      </c>
      <c r="E57" s="97">
        <f>Baseline!J49</f>
        <v>24</v>
      </c>
      <c r="F57" s="97">
        <f>Baseline!K49</f>
        <v>24</v>
      </c>
      <c r="G57" s="97">
        <f>Baseline!L49</f>
        <v>24</v>
      </c>
      <c r="H57" s="97">
        <f>Baseline!M49</f>
        <v>55.66</v>
      </c>
      <c r="I57" s="97">
        <f>Baseline!N49</f>
        <v>87.34</v>
      </c>
      <c r="J57" s="97">
        <f>Baseline!O49</f>
        <v>119</v>
      </c>
      <c r="K57" s="97">
        <f>Baseline!P49</f>
        <v>150.66</v>
      </c>
      <c r="L57" s="97">
        <f>Baseline!Q49</f>
        <v>176</v>
      </c>
      <c r="M57" s="97">
        <f>Baseline!R49</f>
        <v>207.66</v>
      </c>
      <c r="N57" s="97">
        <f>Baseline!S49</f>
        <v>228.09</v>
      </c>
      <c r="O57" s="97">
        <f>Baseline!T49</f>
        <v>245.70999999999998</v>
      </c>
      <c r="P57" s="97">
        <f>Baseline!U49</f>
        <v>263.32</v>
      </c>
      <c r="Q57" s="97">
        <f>Baseline!V49</f>
        <v>277.40999999999997</v>
      </c>
      <c r="R57" s="97">
        <f>Baseline!W49</f>
        <v>295.02999999999997</v>
      </c>
      <c r="S57" s="97">
        <f>Baseline!X49</f>
        <v>316.02999999999997</v>
      </c>
      <c r="T57" s="97">
        <f>Baseline!Y49</f>
        <v>337.9</v>
      </c>
      <c r="U57" s="97">
        <f>Baseline!Z49</f>
        <v>359.77</v>
      </c>
      <c r="V57" s="97">
        <f>Baseline!AA49</f>
        <v>377.26</v>
      </c>
      <c r="W57" s="97">
        <f>Baseline!AB49</f>
        <v>407.4</v>
      </c>
      <c r="X57" s="97">
        <f>Baseline!AC49</f>
        <v>428</v>
      </c>
      <c r="Y57" s="97">
        <f>Baseline!AD49</f>
        <v>443</v>
      </c>
      <c r="Z57" s="97">
        <f>Baseline!AE49</f>
        <v>458</v>
      </c>
      <c r="AA57" s="97">
        <f>Baseline!AF49</f>
        <v>467</v>
      </c>
      <c r="AB57" s="97">
        <f>Baseline!AG49</f>
        <v>474.5</v>
      </c>
      <c r="AC57" s="97">
        <f>Baseline!AH49</f>
        <v>485</v>
      </c>
      <c r="AD57" s="97">
        <f>Baseline!AI49</f>
        <v>490</v>
      </c>
      <c r="AE57" s="97">
        <f>Baseline!AJ49</f>
        <v>495</v>
      </c>
      <c r="AF57" s="97">
        <f>Baseline!AK49</f>
        <v>499</v>
      </c>
      <c r="AG57" s="97">
        <f>Baseline!AL49</f>
        <v>499</v>
      </c>
      <c r="AH57" s="97">
        <f>Baseline!AM49</f>
        <v>503</v>
      </c>
      <c r="AI57" s="97">
        <f>Baseline!AN49</f>
        <v>503</v>
      </c>
      <c r="AJ57" s="97">
        <f>Baseline!AO49</f>
        <v>503</v>
      </c>
      <c r="AK57" s="97">
        <f>Baseline!AP49</f>
        <v>503</v>
      </c>
      <c r="AL57" s="97">
        <f>Baseline!AQ49</f>
        <v>503</v>
      </c>
      <c r="AM57" s="97">
        <f>Baseline!AR49</f>
        <v>503</v>
      </c>
      <c r="AN57" s="97">
        <f>Baseline!AS49</f>
        <v>503</v>
      </c>
      <c r="AO57" s="97">
        <f>Baseline!AT49</f>
        <v>503</v>
      </c>
      <c r="AP57" s="97">
        <f>Baseline!AU49</f>
        <v>503</v>
      </c>
      <c r="AQ57" s="97">
        <f>Baseline!AV49</f>
        <v>503</v>
      </c>
      <c r="AR57" s="97">
        <f>Baseline!AW49</f>
        <v>503</v>
      </c>
      <c r="AS57" s="97">
        <f>Baseline!AX49</f>
        <v>503</v>
      </c>
      <c r="AT57" s="97">
        <f>Baseline!AY49</f>
        <v>503</v>
      </c>
      <c r="AU57" s="97">
        <f>Baseline!AZ49</f>
        <v>503</v>
      </c>
      <c r="AV57" s="97">
        <f>Baseline!BA49</f>
        <v>503</v>
      </c>
      <c r="AW57" s="97">
        <f>Baseline!BB49</f>
        <v>503</v>
      </c>
      <c r="AX57" s="97">
        <f>Baseline!BC49</f>
        <v>503</v>
      </c>
      <c r="AY57" s="97">
        <f>Baseline!BD49</f>
        <v>503</v>
      </c>
      <c r="AZ57" s="97">
        <f>Baseline!BE49</f>
        <v>503</v>
      </c>
      <c r="BA57" s="97">
        <f>Baseline!BF49</f>
        <v>503</v>
      </c>
      <c r="BB57" s="97">
        <f>Baseline!BG49</f>
        <v>503</v>
      </c>
      <c r="BC57" s="97">
        <f>Baseline!BH49</f>
        <v>503</v>
      </c>
      <c r="BD57" s="97">
        <f>Baseline!BI49</f>
        <v>503</v>
      </c>
      <c r="BE57" s="97">
        <f>Baseline!BJ49</f>
        <v>503</v>
      </c>
      <c r="BF57" s="97">
        <f>Baseline!BK49</f>
        <v>503</v>
      </c>
      <c r="BG57" s="97">
        <f>Baseline!BL49</f>
        <v>503</v>
      </c>
      <c r="BH57" s="97">
        <f>Baseline!BM49</f>
        <v>503</v>
      </c>
      <c r="BI57" s="97">
        <f>Baseline!BN49</f>
        <v>503</v>
      </c>
      <c r="BJ57" s="97">
        <f>Baseline!BO49</f>
        <v>503</v>
      </c>
      <c r="BK57" s="97">
        <f>Baseline!BP49</f>
        <v>503</v>
      </c>
    </row>
    <row r="58" spans="2:65" hidden="1" outlineLevel="1" x14ac:dyDescent="0.2">
      <c r="B58" s="83" t="s">
        <v>154</v>
      </c>
      <c r="C58" s="97">
        <f>MOC!H49</f>
        <v>0</v>
      </c>
      <c r="D58" s="97">
        <f>MOC!I49</f>
        <v>0</v>
      </c>
      <c r="E58" s="97">
        <f>MOC!J49</f>
        <v>0</v>
      </c>
      <c r="F58" s="97">
        <f>MOC!K49</f>
        <v>0</v>
      </c>
      <c r="G58" s="97">
        <f>MOC!L49</f>
        <v>0</v>
      </c>
      <c r="H58" s="97">
        <f>MOC!M49</f>
        <v>0</v>
      </c>
      <c r="I58" s="97">
        <f>MOC!N49</f>
        <v>0</v>
      </c>
      <c r="J58" s="97">
        <f>MOC!O49</f>
        <v>0</v>
      </c>
      <c r="K58" s="97">
        <f>MOC!P49</f>
        <v>0</v>
      </c>
      <c r="L58" s="97">
        <f>MOC!Q49</f>
        <v>0</v>
      </c>
      <c r="M58" s="97">
        <f>MOC!R49</f>
        <v>0</v>
      </c>
      <c r="N58" s="97">
        <f>MOC!S49</f>
        <v>0</v>
      </c>
      <c r="O58" s="97">
        <f>MOC!T49</f>
        <v>0</v>
      </c>
      <c r="P58" s="97">
        <f>MOC!U49</f>
        <v>0</v>
      </c>
      <c r="Q58" s="97">
        <f>MOC!V49</f>
        <v>0</v>
      </c>
      <c r="R58" s="97">
        <f>MOC!W49</f>
        <v>0</v>
      </c>
      <c r="S58" s="97">
        <f>MOC!X49</f>
        <v>0</v>
      </c>
      <c r="T58" s="97">
        <f>MOC!Y49</f>
        <v>0</v>
      </c>
      <c r="U58" s="97">
        <f>MOC!Z49</f>
        <v>0</v>
      </c>
      <c r="V58" s="97">
        <f>MOC!AA49</f>
        <v>0</v>
      </c>
      <c r="W58" s="97">
        <f>MOC!AB49</f>
        <v>0</v>
      </c>
      <c r="X58" s="97">
        <f>MOC!AC49</f>
        <v>0</v>
      </c>
      <c r="Y58" s="97">
        <f>MOC!AD49</f>
        <v>0</v>
      </c>
      <c r="Z58" s="97">
        <f>MOC!AE49</f>
        <v>0</v>
      </c>
      <c r="AA58" s="97">
        <f>MOC!AF49</f>
        <v>0</v>
      </c>
      <c r="AB58" s="97">
        <f>MOC!AG49</f>
        <v>0</v>
      </c>
      <c r="AC58" s="97">
        <f>MOC!AH49</f>
        <v>0</v>
      </c>
      <c r="AD58" s="97">
        <f>MOC!AI49</f>
        <v>0</v>
      </c>
      <c r="AE58" s="97">
        <f>MOC!AJ49</f>
        <v>0</v>
      </c>
      <c r="AF58" s="97">
        <f>MOC!AK49</f>
        <v>0</v>
      </c>
      <c r="AG58" s="97">
        <f>MOC!AL49</f>
        <v>0</v>
      </c>
      <c r="AH58" s="97">
        <f>MOC!AM49</f>
        <v>0</v>
      </c>
      <c r="AI58" s="97">
        <f>MOC!AN49</f>
        <v>0</v>
      </c>
      <c r="AJ58" s="97">
        <f>MOC!AO49</f>
        <v>0</v>
      </c>
      <c r="AK58" s="97">
        <f>MOC!AP49</f>
        <v>0</v>
      </c>
      <c r="AL58" s="97">
        <f>MOC!AQ49</f>
        <v>0</v>
      </c>
      <c r="AM58" s="97">
        <f>MOC!AR49</f>
        <v>0</v>
      </c>
      <c r="AN58" s="97">
        <f>MOC!AS49</f>
        <v>0</v>
      </c>
      <c r="AO58" s="97">
        <f>MOC!AT49</f>
        <v>0</v>
      </c>
      <c r="AP58" s="97">
        <f>MOC!AU49</f>
        <v>0</v>
      </c>
      <c r="AQ58" s="97">
        <f>MOC!AV49</f>
        <v>0</v>
      </c>
      <c r="AR58" s="97">
        <f>MOC!AW49</f>
        <v>0</v>
      </c>
      <c r="AS58" s="97">
        <f>MOC!AX49</f>
        <v>0</v>
      </c>
      <c r="AT58" s="97">
        <f>MOC!AY49</f>
        <v>0</v>
      </c>
      <c r="AU58" s="97">
        <f>MOC!AZ49</f>
        <v>0</v>
      </c>
      <c r="AV58" s="97">
        <f>MOC!BA49</f>
        <v>0</v>
      </c>
      <c r="AW58" s="97">
        <f>MOC!BB49</f>
        <v>0</v>
      </c>
      <c r="AX58" s="97">
        <f>MOC!BC49</f>
        <v>0</v>
      </c>
      <c r="AY58" s="97">
        <f>MOC!BD49</f>
        <v>0</v>
      </c>
      <c r="AZ58" s="97">
        <f>MOC!BE49</f>
        <v>0</v>
      </c>
      <c r="BA58" s="97">
        <f>MOC!BF49</f>
        <v>0</v>
      </c>
      <c r="BB58" s="97">
        <f>MOC!BG49</f>
        <v>0</v>
      </c>
      <c r="BC58" s="97">
        <f>MOC!BH49</f>
        <v>0</v>
      </c>
      <c r="BD58" s="97">
        <f>MOC!BI49</f>
        <v>0</v>
      </c>
      <c r="BE58" s="97">
        <f>MOC!BJ49</f>
        <v>0</v>
      </c>
      <c r="BF58" s="97">
        <f>MOC!BK49</f>
        <v>0</v>
      </c>
      <c r="BG58" s="97">
        <f>MOC!BL49</f>
        <v>0</v>
      </c>
      <c r="BH58" s="97">
        <f>MOC!BM49</f>
        <v>0</v>
      </c>
      <c r="BI58" s="97">
        <f>MOC!BN49</f>
        <v>0</v>
      </c>
      <c r="BJ58" s="97">
        <f>MOC!BO49</f>
        <v>0</v>
      </c>
      <c r="BK58" s="97">
        <f>MOC!BP49</f>
        <v>0</v>
      </c>
    </row>
    <row r="59" spans="2:65" hidden="1" outlineLevel="1" x14ac:dyDescent="0.2">
      <c r="B59" s="85" t="s">
        <v>81</v>
      </c>
      <c r="C59" s="97">
        <f>Timesheet!D49</f>
        <v>0</v>
      </c>
      <c r="D59" s="97">
        <f>Timesheet!E49</f>
        <v>8</v>
      </c>
      <c r="E59" s="97">
        <f>Timesheet!F49</f>
        <v>0</v>
      </c>
      <c r="F59" s="97">
        <f>Timesheet!G49</f>
        <v>0.5</v>
      </c>
      <c r="G59" s="97">
        <f>Timesheet!H49</f>
        <v>15.5</v>
      </c>
      <c r="H59" s="97">
        <f>Timesheet!I49</f>
        <v>28.5</v>
      </c>
      <c r="I59" s="97">
        <f>Timesheet!J49</f>
        <v>27.5</v>
      </c>
      <c r="J59" s="97">
        <f>Timesheet!K49</f>
        <v>43</v>
      </c>
      <c r="K59" s="97">
        <f>Timesheet!L49</f>
        <v>33.5</v>
      </c>
      <c r="L59" s="97">
        <f>Timesheet!M49</f>
        <v>19</v>
      </c>
      <c r="M59" s="97">
        <f>Timesheet!N49</f>
        <v>20</v>
      </c>
      <c r="N59" s="97">
        <f>Timesheet!O49</f>
        <v>9</v>
      </c>
      <c r="O59" s="97">
        <f>Timesheet!P49</f>
        <v>8</v>
      </c>
      <c r="P59" s="97">
        <f>Timesheet!Q49</f>
        <v>8</v>
      </c>
      <c r="Q59" s="97">
        <f>Timesheet!R49</f>
        <v>8</v>
      </c>
      <c r="R59" s="97">
        <f>Timesheet!S49</f>
        <v>7</v>
      </c>
      <c r="S59" s="97">
        <f>Timesheet!T49</f>
        <v>7</v>
      </c>
      <c r="T59" s="97">
        <f>Timesheet!U49</f>
        <v>0</v>
      </c>
      <c r="U59" s="97">
        <f>Timesheet!V49</f>
        <v>0</v>
      </c>
      <c r="V59" s="97">
        <f>Timesheet!W49</f>
        <v>0</v>
      </c>
      <c r="W59" s="97">
        <f>Timesheet!X49</f>
        <v>0</v>
      </c>
      <c r="X59" s="97">
        <f>Timesheet!Y49</f>
        <v>0</v>
      </c>
      <c r="Y59" s="97">
        <f>Timesheet!Z49</f>
        <v>0</v>
      </c>
      <c r="Z59" s="97">
        <f>Timesheet!AA49</f>
        <v>0</v>
      </c>
      <c r="AA59" s="97">
        <f>Timesheet!AB49</f>
        <v>0</v>
      </c>
      <c r="AB59" s="97">
        <f>Timesheet!AC49</f>
        <v>0</v>
      </c>
      <c r="AC59" s="97">
        <f>Timesheet!AD49</f>
        <v>0</v>
      </c>
      <c r="AD59" s="97">
        <f>Timesheet!AE49</f>
        <v>0</v>
      </c>
      <c r="AE59" s="97">
        <f>Timesheet!AF49</f>
        <v>0</v>
      </c>
      <c r="AF59" s="97">
        <f>Timesheet!AG49</f>
        <v>0</v>
      </c>
      <c r="AG59" s="97">
        <f>Timesheet!AH49</f>
        <v>0</v>
      </c>
      <c r="AH59" s="97">
        <f>Timesheet!AI49</f>
        <v>0</v>
      </c>
      <c r="AI59" s="97">
        <f>Timesheet!AJ49</f>
        <v>0</v>
      </c>
      <c r="AJ59" s="97">
        <f>Timesheet!AK49</f>
        <v>0</v>
      </c>
      <c r="AK59" s="97">
        <f>Timesheet!AL49</f>
        <v>0</v>
      </c>
      <c r="AL59" s="97">
        <f>Timesheet!AM49</f>
        <v>0</v>
      </c>
      <c r="AM59" s="97">
        <f>Timesheet!AN49</f>
        <v>0</v>
      </c>
      <c r="AN59" s="97">
        <f>Timesheet!AO49</f>
        <v>0</v>
      </c>
      <c r="AO59" s="97">
        <f>Timesheet!AP49</f>
        <v>0</v>
      </c>
      <c r="AP59" s="97">
        <f>Timesheet!AQ49</f>
        <v>0</v>
      </c>
      <c r="AQ59" s="97">
        <f>Timesheet!AR49</f>
        <v>0</v>
      </c>
      <c r="AR59" s="97">
        <f>Timesheet!AS49</f>
        <v>0</v>
      </c>
      <c r="AS59" s="97">
        <f>Timesheet!AT49</f>
        <v>0</v>
      </c>
      <c r="AT59" s="97">
        <f>Timesheet!AU49</f>
        <v>0</v>
      </c>
      <c r="AU59" s="97">
        <f>Timesheet!AV49</f>
        <v>0</v>
      </c>
      <c r="AV59" s="97">
        <f>Timesheet!AW49</f>
        <v>0</v>
      </c>
      <c r="AW59" s="97">
        <f>Timesheet!AX49</f>
        <v>0</v>
      </c>
      <c r="AX59" s="97">
        <f>Timesheet!AY49</f>
        <v>0</v>
      </c>
      <c r="AY59" s="97">
        <f>Timesheet!AZ49</f>
        <v>0</v>
      </c>
      <c r="AZ59" s="97">
        <f>Timesheet!BA49</f>
        <v>0</v>
      </c>
      <c r="BA59" s="97">
        <f>Timesheet!BB49</f>
        <v>0</v>
      </c>
      <c r="BB59" s="97">
        <f>Timesheet!BC49</f>
        <v>0</v>
      </c>
      <c r="BC59" s="97">
        <f>Timesheet!BD49</f>
        <v>0</v>
      </c>
      <c r="BD59" s="97">
        <f>Timesheet!BE49</f>
        <v>0</v>
      </c>
      <c r="BE59" s="97">
        <f>Timesheet!BF49</f>
        <v>0</v>
      </c>
      <c r="BF59" s="97">
        <f>Timesheet!BG49</f>
        <v>0</v>
      </c>
      <c r="BG59" s="97">
        <f>Timesheet!BH49</f>
        <v>0</v>
      </c>
      <c r="BH59" s="97">
        <f>Timesheet!BI49</f>
        <v>0</v>
      </c>
      <c r="BI59" s="97">
        <f>Timesheet!BJ49</f>
        <v>0</v>
      </c>
      <c r="BJ59" s="97">
        <f>Timesheet!BK49</f>
        <v>0</v>
      </c>
      <c r="BK59" s="97">
        <f>Timesheet!BL49</f>
        <v>0</v>
      </c>
    </row>
    <row r="60" spans="2:65" hidden="1" outlineLevel="1" x14ac:dyDescent="0.2">
      <c r="B60" s="84" t="s">
        <v>105</v>
      </c>
      <c r="C60" s="97">
        <f>Progress!H49</f>
        <v>0</v>
      </c>
      <c r="D60" s="97">
        <f>Progress!I49</f>
        <v>0</v>
      </c>
      <c r="E60" s="97">
        <f>Progress!J49</f>
        <v>0</v>
      </c>
      <c r="F60" s="97">
        <f>Progress!K49</f>
        <v>0</v>
      </c>
      <c r="G60" s="97">
        <f>Progress!L49</f>
        <v>24</v>
      </c>
      <c r="H60" s="97">
        <f>Progress!M49</f>
        <v>54.89</v>
      </c>
      <c r="I60" s="97">
        <f>Progress!N49</f>
        <v>85.78</v>
      </c>
      <c r="J60" s="97">
        <f>Progress!O49</f>
        <v>116.67</v>
      </c>
      <c r="K60" s="97">
        <f>Progress!P49</f>
        <v>147.56</v>
      </c>
      <c r="L60" s="97">
        <f>Progress!Q49</f>
        <v>172.28</v>
      </c>
      <c r="M60" s="97">
        <f>Progress!R49</f>
        <v>203.16</v>
      </c>
      <c r="N60" s="97">
        <f>Progress!S49</f>
        <v>212.72</v>
      </c>
      <c r="O60" s="97">
        <f>Progress!T49</f>
        <v>216.95</v>
      </c>
      <c r="P60" s="97">
        <f>Progress!U49</f>
        <v>221.17</v>
      </c>
      <c r="Q60" s="97">
        <f>Progress!V49</f>
        <v>224.55</v>
      </c>
      <c r="R60" s="97">
        <f>Progress!W49</f>
        <v>228.78</v>
      </c>
      <c r="S60" s="97">
        <f>Progress!X49</f>
        <v>233</v>
      </c>
      <c r="T60" s="97">
        <f>Progress!Y49</f>
        <v>0</v>
      </c>
      <c r="U60" s="97">
        <f>Progress!Z49</f>
        <v>0</v>
      </c>
      <c r="V60" s="97">
        <f>Progress!AA49</f>
        <v>0</v>
      </c>
      <c r="W60" s="97">
        <f>Progress!AB49</f>
        <v>0</v>
      </c>
      <c r="X60" s="97">
        <f>Progress!AC49</f>
        <v>0</v>
      </c>
      <c r="Y60" s="97">
        <f>Progress!AD49</f>
        <v>0</v>
      </c>
      <c r="Z60" s="97">
        <f>Progress!AE49</f>
        <v>0</v>
      </c>
      <c r="AA60" s="97">
        <f>Progress!AF49</f>
        <v>0</v>
      </c>
      <c r="AB60" s="97">
        <f>Progress!AG49</f>
        <v>0</v>
      </c>
      <c r="AC60" s="97">
        <f>Progress!AH49</f>
        <v>0</v>
      </c>
      <c r="AD60" s="97">
        <f>Progress!AI49</f>
        <v>0</v>
      </c>
      <c r="AE60" s="97">
        <f>Progress!AJ49</f>
        <v>0</v>
      </c>
      <c r="AF60" s="97">
        <f>Progress!AK49</f>
        <v>0</v>
      </c>
      <c r="AG60" s="97">
        <f>Progress!AL49</f>
        <v>0</v>
      </c>
      <c r="AH60" s="97">
        <f>Progress!AM49</f>
        <v>0</v>
      </c>
      <c r="AI60" s="97">
        <f>Progress!AN49</f>
        <v>0</v>
      </c>
      <c r="AJ60" s="97">
        <f>Progress!AO49</f>
        <v>0</v>
      </c>
      <c r="AK60" s="97">
        <f>Progress!AP49</f>
        <v>0</v>
      </c>
      <c r="AL60" s="97">
        <f>Progress!AQ49</f>
        <v>0</v>
      </c>
      <c r="AM60" s="97">
        <f>Progress!AR49</f>
        <v>0</v>
      </c>
      <c r="AN60" s="97">
        <f>Progress!AS49</f>
        <v>0</v>
      </c>
      <c r="AO60" s="97">
        <f>Progress!AT49</f>
        <v>0</v>
      </c>
      <c r="AP60" s="97">
        <f>Progress!AU49</f>
        <v>0</v>
      </c>
      <c r="AQ60" s="97">
        <f>Progress!AV49</f>
        <v>0</v>
      </c>
      <c r="AR60" s="97">
        <f>Progress!AW49</f>
        <v>0</v>
      </c>
      <c r="AS60" s="97">
        <f>Progress!AX49</f>
        <v>0</v>
      </c>
      <c r="AT60" s="97">
        <f>Progress!AY49</f>
        <v>0</v>
      </c>
      <c r="AU60" s="97">
        <f>Progress!AZ49</f>
        <v>0</v>
      </c>
      <c r="AV60" s="97">
        <f>Progress!BA49</f>
        <v>0</v>
      </c>
      <c r="AW60" s="97">
        <f>Progress!BB49</f>
        <v>0</v>
      </c>
      <c r="AX60" s="97">
        <f>Progress!BC49</f>
        <v>0</v>
      </c>
      <c r="AY60" s="97">
        <f>Progress!BD49</f>
        <v>0</v>
      </c>
      <c r="AZ60" s="97">
        <f>Progress!BE49</f>
        <v>0</v>
      </c>
      <c r="BA60" s="97">
        <f>Progress!BF49</f>
        <v>0</v>
      </c>
      <c r="BB60" s="97">
        <f>Progress!BG49</f>
        <v>0</v>
      </c>
      <c r="BC60" s="97">
        <f>Progress!BH49</f>
        <v>0</v>
      </c>
      <c r="BD60" s="97">
        <f>Progress!BI49</f>
        <v>0</v>
      </c>
      <c r="BE60" s="97">
        <f>Progress!BJ49</f>
        <v>0</v>
      </c>
      <c r="BF60" s="97">
        <f>Progress!BK49</f>
        <v>0</v>
      </c>
      <c r="BG60" s="97">
        <f>Progress!BL49</f>
        <v>0</v>
      </c>
      <c r="BH60" s="97">
        <f>Progress!BM49</f>
        <v>0</v>
      </c>
      <c r="BI60" s="97">
        <f>Progress!BN49</f>
        <v>0</v>
      </c>
      <c r="BJ60" s="97">
        <f>Progress!BO49</f>
        <v>0</v>
      </c>
      <c r="BK60" s="97">
        <f>Progress!BP49</f>
        <v>0</v>
      </c>
    </row>
    <row r="61" spans="2:65" hidden="1" outlineLevel="1" x14ac:dyDescent="0.2">
      <c r="B61" s="86" t="s">
        <v>85</v>
      </c>
      <c r="C61" s="97">
        <f>Forecast!H49</f>
        <v>0</v>
      </c>
      <c r="D61" s="97">
        <f>Forecast!I49</f>
        <v>0</v>
      </c>
      <c r="E61" s="97">
        <f>Forecast!J49</f>
        <v>0</v>
      </c>
      <c r="F61" s="97">
        <f>Forecast!K49</f>
        <v>0</v>
      </c>
      <c r="G61" s="97">
        <f>Forecast!L49</f>
        <v>0</v>
      </c>
      <c r="H61" s="97">
        <f>Forecast!M49</f>
        <v>0</v>
      </c>
      <c r="I61" s="97">
        <f>Forecast!N49</f>
        <v>0</v>
      </c>
      <c r="J61" s="97">
        <f>Forecast!O49</f>
        <v>0</v>
      </c>
      <c r="K61" s="97">
        <f>Forecast!P49</f>
        <v>0</v>
      </c>
      <c r="L61" s="97">
        <f>Forecast!Q49</f>
        <v>0</v>
      </c>
      <c r="M61" s="97">
        <f>Forecast!R49</f>
        <v>0</v>
      </c>
      <c r="N61" s="97">
        <f>Forecast!S49</f>
        <v>0</v>
      </c>
      <c r="O61" s="97">
        <f>Forecast!T49</f>
        <v>0</v>
      </c>
      <c r="P61" s="97">
        <f>Forecast!U49</f>
        <v>0</v>
      </c>
      <c r="Q61" s="97">
        <f>Forecast!V49</f>
        <v>0</v>
      </c>
      <c r="R61" s="97">
        <f>Forecast!W49</f>
        <v>0</v>
      </c>
      <c r="S61" s="97">
        <f>Forecast!X49</f>
        <v>0</v>
      </c>
      <c r="T61" s="97">
        <f>Forecast!Y49</f>
        <v>16.98</v>
      </c>
      <c r="U61" s="97">
        <f>Forecast!Z49</f>
        <v>25.98</v>
      </c>
      <c r="V61" s="97">
        <f>Forecast!AA49</f>
        <v>22.580000000000002</v>
      </c>
      <c r="W61" s="97">
        <f>Forecast!AB49</f>
        <v>30.330000000000002</v>
      </c>
      <c r="X61" s="97">
        <f>Forecast!AC49</f>
        <v>31.73</v>
      </c>
      <c r="Y61" s="97">
        <f>Forecast!AD49</f>
        <v>37.879999999999995</v>
      </c>
      <c r="Z61" s="97">
        <f>Forecast!AE49</f>
        <v>33.379999999999995</v>
      </c>
      <c r="AA61" s="97">
        <f>Forecast!AF49</f>
        <v>15.68</v>
      </c>
      <c r="AB61" s="97">
        <f>Forecast!AG49</f>
        <v>18.23</v>
      </c>
      <c r="AC61" s="97">
        <f>Forecast!AH49</f>
        <v>17.23</v>
      </c>
      <c r="AD61" s="97">
        <f>Forecast!AI49</f>
        <v>5.73</v>
      </c>
      <c r="AE61" s="97">
        <f>Forecast!AJ49</f>
        <v>5.73</v>
      </c>
      <c r="AF61" s="97">
        <f>Forecast!AK49</f>
        <v>4.58</v>
      </c>
      <c r="AG61" s="97">
        <f>Forecast!AL49</f>
        <v>0</v>
      </c>
      <c r="AH61" s="97">
        <f>Forecast!AM49</f>
        <v>4</v>
      </c>
      <c r="AI61" s="97">
        <f>Forecast!AN49</f>
        <v>0</v>
      </c>
      <c r="AJ61" s="97">
        <f>Forecast!AO49</f>
        <v>0</v>
      </c>
      <c r="AK61" s="97">
        <f>Forecast!AP49</f>
        <v>0</v>
      </c>
      <c r="AL61" s="97">
        <f>Forecast!AQ49</f>
        <v>0</v>
      </c>
      <c r="AM61" s="97">
        <f>Forecast!AR49</f>
        <v>0</v>
      </c>
      <c r="AN61" s="97">
        <f>Forecast!AS49</f>
        <v>0</v>
      </c>
      <c r="AO61" s="97">
        <f>Forecast!AT49</f>
        <v>0</v>
      </c>
      <c r="AP61" s="97">
        <f>Forecast!AU49</f>
        <v>0</v>
      </c>
      <c r="AQ61" s="97">
        <f>Forecast!AV49</f>
        <v>0</v>
      </c>
      <c r="AR61" s="97">
        <f>Forecast!AW49</f>
        <v>0</v>
      </c>
      <c r="AS61" s="97">
        <f>Forecast!AX49</f>
        <v>0</v>
      </c>
      <c r="AT61" s="97">
        <f>Forecast!AY49</f>
        <v>0</v>
      </c>
      <c r="AU61" s="97">
        <f>Forecast!AZ49</f>
        <v>0</v>
      </c>
      <c r="AV61" s="97">
        <f>Forecast!BA49</f>
        <v>0</v>
      </c>
      <c r="AW61" s="97">
        <f>Forecast!BB49</f>
        <v>0</v>
      </c>
      <c r="AX61" s="97">
        <f>Forecast!BC49</f>
        <v>0</v>
      </c>
      <c r="AY61" s="97">
        <f>Forecast!BD49</f>
        <v>0</v>
      </c>
      <c r="AZ61" s="97">
        <f>Forecast!BE49</f>
        <v>0</v>
      </c>
      <c r="BA61" s="97">
        <f>Forecast!BF49</f>
        <v>0</v>
      </c>
      <c r="BB61" s="97">
        <f>Forecast!BG49</f>
        <v>0</v>
      </c>
      <c r="BC61" s="97">
        <f>Forecast!BH49</f>
        <v>0</v>
      </c>
      <c r="BD61" s="97">
        <f>Forecast!BI49</f>
        <v>0</v>
      </c>
      <c r="BE61" s="97">
        <f>Forecast!BJ49</f>
        <v>0</v>
      </c>
      <c r="BF61" s="97">
        <f>Forecast!BK49</f>
        <v>0</v>
      </c>
      <c r="BG61" s="97">
        <f>Forecast!BL49</f>
        <v>0</v>
      </c>
      <c r="BH61" s="97">
        <f>Forecast!BM49</f>
        <v>0</v>
      </c>
      <c r="BI61" s="97">
        <f>Forecast!BN49</f>
        <v>0</v>
      </c>
      <c r="BJ61" s="97">
        <f>Forecast!BO49</f>
        <v>0</v>
      </c>
      <c r="BK61" s="97">
        <f>Forecast!BP49</f>
        <v>0</v>
      </c>
    </row>
    <row r="62" spans="2:65" hidden="1" outlineLevel="1" x14ac:dyDescent="0.2">
      <c r="B62" s="96" t="s">
        <v>104</v>
      </c>
      <c r="C62" s="93">
        <f>+Report!E49</f>
        <v>503</v>
      </c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</row>
    <row r="63" spans="2:65" collapsed="1" x14ac:dyDescent="0.2"/>
    <row r="64" spans="2:65" x14ac:dyDescent="0.2">
      <c r="Q64" s="12"/>
    </row>
    <row r="68" spans="3:15" x14ac:dyDescent="0.2">
      <c r="O68" s="12"/>
    </row>
    <row r="70" spans="3:15" x14ac:dyDescent="0.2">
      <c r="C70" s="48"/>
      <c r="D70" s="48"/>
      <c r="E70" s="48"/>
      <c r="F70" s="48"/>
      <c r="G70" s="48"/>
      <c r="H70" s="48"/>
      <c r="I70" s="48"/>
    </row>
    <row r="73" spans="3:15" x14ac:dyDescent="0.2">
      <c r="O73" s="12"/>
    </row>
    <row r="75" spans="3:15" x14ac:dyDescent="0.2">
      <c r="C75" s="48"/>
      <c r="D75" s="48"/>
      <c r="E75" s="48"/>
      <c r="F75" s="48"/>
      <c r="G75" s="48"/>
      <c r="H75" s="48"/>
      <c r="I75" s="48"/>
    </row>
    <row r="78" spans="3:15" x14ac:dyDescent="0.2">
      <c r="O78" s="12"/>
    </row>
    <row r="80" spans="3:15" x14ac:dyDescent="0.2">
      <c r="C80" s="48"/>
      <c r="D80" s="48"/>
      <c r="E80" s="48"/>
      <c r="F80" s="48"/>
      <c r="G80" s="48"/>
      <c r="H80" s="48"/>
      <c r="I80" s="48"/>
    </row>
    <row r="81" spans="2:65" x14ac:dyDescent="0.2">
      <c r="C81" s="48"/>
      <c r="D81" s="48"/>
      <c r="E81" s="48"/>
      <c r="F81" s="48"/>
      <c r="G81" s="48"/>
      <c r="H81" s="48"/>
      <c r="I81" s="48"/>
      <c r="Q81" s="48"/>
    </row>
    <row r="82" spans="2:65" x14ac:dyDescent="0.2">
      <c r="C82" s="48"/>
      <c r="D82" s="48"/>
      <c r="E82" s="48"/>
      <c r="F82" s="48"/>
      <c r="G82" s="48"/>
      <c r="H82" s="48"/>
      <c r="I82" s="48"/>
      <c r="W82" s="48"/>
    </row>
    <row r="83" spans="2:65" x14ac:dyDescent="0.2">
      <c r="C83" s="48"/>
      <c r="D83" s="48"/>
      <c r="E83" s="48"/>
      <c r="F83" s="48"/>
      <c r="G83" s="48"/>
      <c r="H83" s="48"/>
      <c r="I83" s="48"/>
      <c r="O83" s="48"/>
    </row>
    <row r="90" spans="2:65" x14ac:dyDescent="0.2">
      <c r="B90" s="98" t="str">
        <f>+B45</f>
        <v>Reporting Period (End)</v>
      </c>
      <c r="C90" s="90">
        <f t="shared" ref="C90:BK90" si="6">C45</f>
        <v>42125</v>
      </c>
      <c r="D90" s="90">
        <f t="shared" si="6"/>
        <v>42132</v>
      </c>
      <c r="E90" s="90">
        <f t="shared" si="6"/>
        <v>42139</v>
      </c>
      <c r="F90" s="90">
        <f t="shared" si="6"/>
        <v>42146</v>
      </c>
      <c r="G90" s="90">
        <f t="shared" si="6"/>
        <v>42153</v>
      </c>
      <c r="H90" s="90">
        <f t="shared" si="6"/>
        <v>42160</v>
      </c>
      <c r="I90" s="90">
        <f t="shared" si="6"/>
        <v>42167</v>
      </c>
      <c r="J90" s="90">
        <f t="shared" si="6"/>
        <v>42174</v>
      </c>
      <c r="K90" s="90">
        <f t="shared" si="6"/>
        <v>42181</v>
      </c>
      <c r="L90" s="90">
        <f t="shared" si="6"/>
        <v>42188</v>
      </c>
      <c r="M90" s="90">
        <f t="shared" si="6"/>
        <v>42195</v>
      </c>
      <c r="N90" s="90">
        <f t="shared" si="6"/>
        <v>42202</v>
      </c>
      <c r="O90" s="90">
        <f t="shared" si="6"/>
        <v>42209</v>
      </c>
      <c r="P90" s="90">
        <f t="shared" si="6"/>
        <v>42216</v>
      </c>
      <c r="Q90" s="90">
        <f t="shared" si="6"/>
        <v>42223</v>
      </c>
      <c r="R90" s="90">
        <f t="shared" si="6"/>
        <v>42230</v>
      </c>
      <c r="S90" s="90">
        <f t="shared" si="6"/>
        <v>42237</v>
      </c>
      <c r="T90" s="90">
        <f t="shared" si="6"/>
        <v>42244</v>
      </c>
      <c r="U90" s="90">
        <f t="shared" si="6"/>
        <v>42251</v>
      </c>
      <c r="V90" s="90">
        <f t="shared" si="6"/>
        <v>42258</v>
      </c>
      <c r="W90" s="90">
        <f t="shared" si="6"/>
        <v>42265</v>
      </c>
      <c r="X90" s="90">
        <f t="shared" si="6"/>
        <v>42272</v>
      </c>
      <c r="Y90" s="90">
        <f t="shared" si="6"/>
        <v>42279</v>
      </c>
      <c r="Z90" s="90">
        <f t="shared" si="6"/>
        <v>42286</v>
      </c>
      <c r="AA90" s="90">
        <f t="shared" si="6"/>
        <v>42293</v>
      </c>
      <c r="AB90" s="90">
        <f t="shared" si="6"/>
        <v>42300</v>
      </c>
      <c r="AC90" s="90">
        <f t="shared" si="6"/>
        <v>42307</v>
      </c>
      <c r="AD90" s="90">
        <f t="shared" si="6"/>
        <v>42314</v>
      </c>
      <c r="AE90" s="90">
        <f t="shared" si="6"/>
        <v>42321</v>
      </c>
      <c r="AF90" s="90">
        <f t="shared" si="6"/>
        <v>42328</v>
      </c>
      <c r="AG90" s="90">
        <f t="shared" si="6"/>
        <v>42335</v>
      </c>
      <c r="AH90" s="90">
        <f t="shared" si="6"/>
        <v>42342</v>
      </c>
      <c r="AI90" s="90">
        <f t="shared" si="6"/>
        <v>42349</v>
      </c>
      <c r="AJ90" s="90">
        <f t="shared" si="6"/>
        <v>42356</v>
      </c>
      <c r="AK90" s="90">
        <f t="shared" si="6"/>
        <v>42363</v>
      </c>
      <c r="AL90" s="90">
        <f t="shared" si="6"/>
        <v>42370</v>
      </c>
      <c r="AM90" s="90">
        <f t="shared" si="6"/>
        <v>42377</v>
      </c>
      <c r="AN90" s="90">
        <f t="shared" si="6"/>
        <v>42384</v>
      </c>
      <c r="AO90" s="90">
        <f t="shared" si="6"/>
        <v>42391</v>
      </c>
      <c r="AP90" s="90">
        <f t="shared" si="6"/>
        <v>42398</v>
      </c>
      <c r="AQ90" s="90">
        <f t="shared" si="6"/>
        <v>42405</v>
      </c>
      <c r="AR90" s="90">
        <f t="shared" si="6"/>
        <v>42412</v>
      </c>
      <c r="AS90" s="90">
        <f t="shared" si="6"/>
        <v>42419</v>
      </c>
      <c r="AT90" s="90">
        <f t="shared" si="6"/>
        <v>42426</v>
      </c>
      <c r="AU90" s="90">
        <f t="shared" si="6"/>
        <v>42433</v>
      </c>
      <c r="AV90" s="90">
        <f t="shared" si="6"/>
        <v>42440</v>
      </c>
      <c r="AW90" s="90">
        <f t="shared" si="6"/>
        <v>42447</v>
      </c>
      <c r="AX90" s="90">
        <f t="shared" si="6"/>
        <v>42454</v>
      </c>
      <c r="AY90" s="90">
        <f t="shared" si="6"/>
        <v>42461</v>
      </c>
      <c r="AZ90" s="90">
        <f t="shared" si="6"/>
        <v>42468</v>
      </c>
      <c r="BA90" s="90">
        <f t="shared" si="6"/>
        <v>42475</v>
      </c>
      <c r="BB90" s="90">
        <f t="shared" si="6"/>
        <v>42482</v>
      </c>
      <c r="BC90" s="90">
        <f t="shared" si="6"/>
        <v>42489</v>
      </c>
      <c r="BD90" s="90">
        <f t="shared" si="6"/>
        <v>42496</v>
      </c>
      <c r="BE90" s="90">
        <f t="shared" si="6"/>
        <v>42503</v>
      </c>
      <c r="BF90" s="90">
        <f t="shared" si="6"/>
        <v>42510</v>
      </c>
      <c r="BG90" s="90">
        <f t="shared" si="6"/>
        <v>42517</v>
      </c>
      <c r="BH90" s="90">
        <f t="shared" si="6"/>
        <v>42524</v>
      </c>
      <c r="BI90" s="90">
        <f t="shared" si="6"/>
        <v>42531</v>
      </c>
      <c r="BJ90" s="90">
        <f t="shared" si="6"/>
        <v>42538</v>
      </c>
      <c r="BK90" s="90">
        <f t="shared" si="6"/>
        <v>42545</v>
      </c>
      <c r="BM90" s="87"/>
    </row>
    <row r="91" spans="2:65" x14ac:dyDescent="0.2">
      <c r="B91" s="83" t="s">
        <v>95</v>
      </c>
      <c r="C91" s="100">
        <f>IFERROR(C46/C$56,0)</f>
        <v>0.21425</v>
      </c>
      <c r="D91" s="100">
        <f>IFERROR((D46-C46)/D$56,0)</f>
        <v>0.21425</v>
      </c>
      <c r="E91" s="100">
        <f t="shared" ref="E91:BK91" si="7">IFERROR((E46-D46)/E$56,0)</f>
        <v>0.17149999999999999</v>
      </c>
      <c r="F91" s="100">
        <f t="shared" si="7"/>
        <v>0</v>
      </c>
      <c r="G91" s="100">
        <f t="shared" si="7"/>
        <v>0</v>
      </c>
      <c r="H91" s="100">
        <f t="shared" si="7"/>
        <v>0.79149999999999987</v>
      </c>
      <c r="I91" s="100">
        <f t="shared" si="7"/>
        <v>0.79200000000000015</v>
      </c>
      <c r="J91" s="100">
        <f t="shared" si="7"/>
        <v>0.79149999999999987</v>
      </c>
      <c r="K91" s="100">
        <f t="shared" si="7"/>
        <v>0.79149999999999987</v>
      </c>
      <c r="L91" s="100">
        <f t="shared" si="7"/>
        <v>0.79187500000000011</v>
      </c>
      <c r="M91" s="100">
        <f t="shared" si="7"/>
        <v>0.79149999999999987</v>
      </c>
      <c r="N91" s="100">
        <f t="shared" si="7"/>
        <v>0.51075000000000015</v>
      </c>
      <c r="O91" s="100">
        <f t="shared" si="7"/>
        <v>0.44049999999999939</v>
      </c>
      <c r="P91" s="100">
        <f t="shared" si="7"/>
        <v>0.44025000000000036</v>
      </c>
      <c r="Q91" s="100">
        <f t="shared" si="7"/>
        <v>0.44031249999999922</v>
      </c>
      <c r="R91" s="100">
        <f t="shared" si="7"/>
        <v>0.44050000000000011</v>
      </c>
      <c r="S91" s="100">
        <f t="shared" si="7"/>
        <v>0.52500000000000002</v>
      </c>
      <c r="T91" s="100">
        <f t="shared" si="7"/>
        <v>0.54675000000000007</v>
      </c>
      <c r="U91" s="100">
        <f t="shared" si="7"/>
        <v>0.54675000000000007</v>
      </c>
      <c r="V91" s="100">
        <f t="shared" si="7"/>
        <v>0.54656250000000028</v>
      </c>
      <c r="W91" s="100">
        <f t="shared" si="7"/>
        <v>0.75349999999999961</v>
      </c>
      <c r="X91" s="100">
        <f t="shared" si="7"/>
        <v>0.51500000000000057</v>
      </c>
      <c r="Y91" s="100">
        <f t="shared" si="7"/>
        <v>0.375</v>
      </c>
      <c r="Z91" s="100">
        <f t="shared" si="7"/>
        <v>0.375</v>
      </c>
      <c r="AA91" s="100">
        <f t="shared" si="7"/>
        <v>0.28125</v>
      </c>
      <c r="AB91" s="100">
        <f t="shared" si="7"/>
        <v>0.1875</v>
      </c>
      <c r="AC91" s="100">
        <f t="shared" si="7"/>
        <v>0.26250000000000001</v>
      </c>
      <c r="AD91" s="100">
        <f t="shared" si="7"/>
        <v>0.125</v>
      </c>
      <c r="AE91" s="100">
        <f t="shared" si="7"/>
        <v>0.125</v>
      </c>
      <c r="AF91" s="100">
        <f t="shared" si="7"/>
        <v>0.1</v>
      </c>
      <c r="AG91" s="100">
        <f t="shared" si="7"/>
        <v>0</v>
      </c>
      <c r="AH91" s="100">
        <f t="shared" si="7"/>
        <v>0.1</v>
      </c>
      <c r="AI91" s="100">
        <f t="shared" si="7"/>
        <v>0</v>
      </c>
      <c r="AJ91" s="100">
        <f t="shared" si="7"/>
        <v>0</v>
      </c>
      <c r="AK91" s="100">
        <f t="shared" si="7"/>
        <v>0</v>
      </c>
      <c r="AL91" s="100">
        <f t="shared" si="7"/>
        <v>0</v>
      </c>
      <c r="AM91" s="100">
        <f t="shared" si="7"/>
        <v>0</v>
      </c>
      <c r="AN91" s="100">
        <f t="shared" si="7"/>
        <v>0</v>
      </c>
      <c r="AO91" s="100">
        <f t="shared" si="7"/>
        <v>0</v>
      </c>
      <c r="AP91" s="100">
        <f t="shared" si="7"/>
        <v>0</v>
      </c>
      <c r="AQ91" s="100">
        <f t="shared" si="7"/>
        <v>0</v>
      </c>
      <c r="AR91" s="100">
        <f t="shared" si="7"/>
        <v>0</v>
      </c>
      <c r="AS91" s="100">
        <f t="shared" si="7"/>
        <v>0</v>
      </c>
      <c r="AT91" s="100">
        <f t="shared" si="7"/>
        <v>0</v>
      </c>
      <c r="AU91" s="100">
        <f t="shared" si="7"/>
        <v>0</v>
      </c>
      <c r="AV91" s="100">
        <f t="shared" si="7"/>
        <v>0</v>
      </c>
      <c r="AW91" s="100">
        <f t="shared" si="7"/>
        <v>0</v>
      </c>
      <c r="AX91" s="100">
        <f t="shared" si="7"/>
        <v>0</v>
      </c>
      <c r="AY91" s="100">
        <f t="shared" si="7"/>
        <v>0</v>
      </c>
      <c r="AZ91" s="100">
        <f t="shared" si="7"/>
        <v>0</v>
      </c>
      <c r="BA91" s="100">
        <f t="shared" si="7"/>
        <v>0</v>
      </c>
      <c r="BB91" s="100">
        <f t="shared" si="7"/>
        <v>0</v>
      </c>
      <c r="BC91" s="100">
        <f t="shared" si="7"/>
        <v>0</v>
      </c>
      <c r="BD91" s="100">
        <f t="shared" si="7"/>
        <v>0</v>
      </c>
      <c r="BE91" s="100">
        <f t="shared" si="7"/>
        <v>0</v>
      </c>
      <c r="BF91" s="100">
        <f t="shared" si="7"/>
        <v>0</v>
      </c>
      <c r="BG91" s="100">
        <f t="shared" si="7"/>
        <v>0</v>
      </c>
      <c r="BH91" s="100">
        <f t="shared" si="7"/>
        <v>0</v>
      </c>
      <c r="BI91" s="100">
        <f t="shared" si="7"/>
        <v>0</v>
      </c>
      <c r="BJ91" s="100">
        <f t="shared" si="7"/>
        <v>0</v>
      </c>
      <c r="BK91" s="100">
        <f t="shared" si="7"/>
        <v>0</v>
      </c>
    </row>
    <row r="92" spans="2:65" x14ac:dyDescent="0.2">
      <c r="B92" s="85" t="s">
        <v>93</v>
      </c>
      <c r="C92" s="100">
        <f>IFERROR(C59/C$56,0)</f>
        <v>0</v>
      </c>
      <c r="D92" s="100">
        <f t="shared" ref="D92:BK92" si="8">IFERROR(D59/D$56,0)</f>
        <v>0.2</v>
      </c>
      <c r="E92" s="100">
        <f t="shared" si="8"/>
        <v>0</v>
      </c>
      <c r="F92" s="100">
        <f t="shared" si="8"/>
        <v>1.5625E-2</v>
      </c>
      <c r="G92" s="100">
        <f t="shared" si="8"/>
        <v>0.38750000000000001</v>
      </c>
      <c r="H92" s="100">
        <f t="shared" si="8"/>
        <v>0.71250000000000002</v>
      </c>
      <c r="I92" s="100">
        <f t="shared" si="8"/>
        <v>0.6875</v>
      </c>
      <c r="J92" s="100">
        <f t="shared" si="8"/>
        <v>1.075</v>
      </c>
      <c r="K92" s="100">
        <f t="shared" si="8"/>
        <v>0.83750000000000002</v>
      </c>
      <c r="L92" s="100">
        <f t="shared" si="8"/>
        <v>0.59375</v>
      </c>
      <c r="M92" s="100">
        <f t="shared" si="8"/>
        <v>0.5</v>
      </c>
      <c r="N92" s="100">
        <f t="shared" si="8"/>
        <v>0.22500000000000001</v>
      </c>
      <c r="O92" s="100">
        <f t="shared" si="8"/>
        <v>0.2</v>
      </c>
      <c r="P92" s="100">
        <f t="shared" si="8"/>
        <v>0.2</v>
      </c>
      <c r="Q92" s="100">
        <f t="shared" si="8"/>
        <v>0.25</v>
      </c>
      <c r="R92" s="100">
        <f t="shared" si="8"/>
        <v>0.17499999999999999</v>
      </c>
      <c r="S92" s="100">
        <f t="shared" si="8"/>
        <v>0.17499999999999999</v>
      </c>
      <c r="T92" s="100">
        <f t="shared" si="8"/>
        <v>0</v>
      </c>
      <c r="U92" s="100">
        <f t="shared" si="8"/>
        <v>0</v>
      </c>
      <c r="V92" s="100">
        <f t="shared" si="8"/>
        <v>0</v>
      </c>
      <c r="W92" s="100">
        <f t="shared" si="8"/>
        <v>0</v>
      </c>
      <c r="X92" s="100">
        <f t="shared" si="8"/>
        <v>0</v>
      </c>
      <c r="Y92" s="100">
        <f t="shared" si="8"/>
        <v>0</v>
      </c>
      <c r="Z92" s="100">
        <f t="shared" si="8"/>
        <v>0</v>
      </c>
      <c r="AA92" s="100">
        <f t="shared" si="8"/>
        <v>0</v>
      </c>
      <c r="AB92" s="100">
        <f t="shared" si="8"/>
        <v>0</v>
      </c>
      <c r="AC92" s="100">
        <f t="shared" si="8"/>
        <v>0</v>
      </c>
      <c r="AD92" s="100">
        <f t="shared" si="8"/>
        <v>0</v>
      </c>
      <c r="AE92" s="100">
        <f t="shared" si="8"/>
        <v>0</v>
      </c>
      <c r="AF92" s="100">
        <f t="shared" si="8"/>
        <v>0</v>
      </c>
      <c r="AG92" s="100">
        <f t="shared" si="8"/>
        <v>0</v>
      </c>
      <c r="AH92" s="100">
        <f t="shared" si="8"/>
        <v>0</v>
      </c>
      <c r="AI92" s="100">
        <f t="shared" si="8"/>
        <v>0</v>
      </c>
      <c r="AJ92" s="100">
        <f t="shared" si="8"/>
        <v>0</v>
      </c>
      <c r="AK92" s="100">
        <f t="shared" si="8"/>
        <v>0</v>
      </c>
      <c r="AL92" s="100">
        <f t="shared" si="8"/>
        <v>0</v>
      </c>
      <c r="AM92" s="100">
        <f t="shared" si="8"/>
        <v>0</v>
      </c>
      <c r="AN92" s="100">
        <f t="shared" si="8"/>
        <v>0</v>
      </c>
      <c r="AO92" s="100">
        <f t="shared" si="8"/>
        <v>0</v>
      </c>
      <c r="AP92" s="100">
        <f t="shared" si="8"/>
        <v>0</v>
      </c>
      <c r="AQ92" s="100">
        <f t="shared" si="8"/>
        <v>0</v>
      </c>
      <c r="AR92" s="100">
        <f t="shared" si="8"/>
        <v>0</v>
      </c>
      <c r="AS92" s="100">
        <f t="shared" si="8"/>
        <v>0</v>
      </c>
      <c r="AT92" s="100">
        <f t="shared" si="8"/>
        <v>0</v>
      </c>
      <c r="AU92" s="100">
        <f t="shared" si="8"/>
        <v>0</v>
      </c>
      <c r="AV92" s="100">
        <f t="shared" si="8"/>
        <v>0</v>
      </c>
      <c r="AW92" s="100">
        <f t="shared" si="8"/>
        <v>0</v>
      </c>
      <c r="AX92" s="100">
        <f t="shared" si="8"/>
        <v>0</v>
      </c>
      <c r="AY92" s="100">
        <f t="shared" si="8"/>
        <v>0</v>
      </c>
      <c r="AZ92" s="100">
        <f t="shared" si="8"/>
        <v>0</v>
      </c>
      <c r="BA92" s="100">
        <f t="shared" si="8"/>
        <v>0</v>
      </c>
      <c r="BB92" s="100">
        <f t="shared" si="8"/>
        <v>0</v>
      </c>
      <c r="BC92" s="100">
        <f t="shared" si="8"/>
        <v>0</v>
      </c>
      <c r="BD92" s="100">
        <f t="shared" si="8"/>
        <v>0</v>
      </c>
      <c r="BE92" s="100">
        <f t="shared" si="8"/>
        <v>0</v>
      </c>
      <c r="BF92" s="100">
        <f t="shared" si="8"/>
        <v>0</v>
      </c>
      <c r="BG92" s="100">
        <f t="shared" si="8"/>
        <v>0</v>
      </c>
      <c r="BH92" s="100">
        <f t="shared" si="8"/>
        <v>0</v>
      </c>
      <c r="BI92" s="100">
        <f t="shared" si="8"/>
        <v>0</v>
      </c>
      <c r="BJ92" s="100">
        <f t="shared" si="8"/>
        <v>0</v>
      </c>
      <c r="BK92" s="100">
        <f t="shared" si="8"/>
        <v>0</v>
      </c>
    </row>
    <row r="93" spans="2:65" x14ac:dyDescent="0.2">
      <c r="B93" s="99" t="s">
        <v>94</v>
      </c>
      <c r="C93" s="100">
        <f t="shared" ref="C93:BK93" si="9">IFERROR(C61/C$56,0)</f>
        <v>0</v>
      </c>
      <c r="D93" s="100">
        <f t="shared" si="9"/>
        <v>0</v>
      </c>
      <c r="E93" s="100">
        <f t="shared" si="9"/>
        <v>0</v>
      </c>
      <c r="F93" s="100">
        <f t="shared" si="9"/>
        <v>0</v>
      </c>
      <c r="G93" s="100">
        <f t="shared" si="9"/>
        <v>0</v>
      </c>
      <c r="H93" s="100">
        <f t="shared" si="9"/>
        <v>0</v>
      </c>
      <c r="I93" s="100">
        <f t="shared" si="9"/>
        <v>0</v>
      </c>
      <c r="J93" s="100">
        <f t="shared" si="9"/>
        <v>0</v>
      </c>
      <c r="K93" s="100">
        <f t="shared" si="9"/>
        <v>0</v>
      </c>
      <c r="L93" s="100">
        <f t="shared" si="9"/>
        <v>0</v>
      </c>
      <c r="M93" s="100">
        <f t="shared" si="9"/>
        <v>0</v>
      </c>
      <c r="N93" s="100">
        <f t="shared" si="9"/>
        <v>0</v>
      </c>
      <c r="O93" s="100">
        <f t="shared" si="9"/>
        <v>0</v>
      </c>
      <c r="P93" s="100">
        <f t="shared" si="9"/>
        <v>0</v>
      </c>
      <c r="Q93" s="100">
        <f t="shared" si="9"/>
        <v>0</v>
      </c>
      <c r="R93" s="100">
        <f t="shared" si="9"/>
        <v>0</v>
      </c>
      <c r="S93" s="100">
        <f t="shared" si="9"/>
        <v>0</v>
      </c>
      <c r="T93" s="100">
        <f t="shared" si="9"/>
        <v>0.42449999999999999</v>
      </c>
      <c r="U93" s="100">
        <f t="shared" si="9"/>
        <v>0.64949999999999997</v>
      </c>
      <c r="V93" s="100">
        <f t="shared" si="9"/>
        <v>0.70562500000000006</v>
      </c>
      <c r="W93" s="100">
        <f t="shared" si="9"/>
        <v>0.75825000000000009</v>
      </c>
      <c r="X93" s="100">
        <f t="shared" si="9"/>
        <v>0.79325000000000001</v>
      </c>
      <c r="Y93" s="100">
        <f t="shared" si="9"/>
        <v>0.94699999999999984</v>
      </c>
      <c r="Z93" s="100">
        <f t="shared" si="9"/>
        <v>0.83449999999999991</v>
      </c>
      <c r="AA93" s="100">
        <f t="shared" si="9"/>
        <v>0.49</v>
      </c>
      <c r="AB93" s="100">
        <f t="shared" si="9"/>
        <v>0.45574999999999999</v>
      </c>
      <c r="AC93" s="100">
        <f t="shared" si="9"/>
        <v>0.43075000000000002</v>
      </c>
      <c r="AD93" s="100">
        <f t="shared" si="9"/>
        <v>0.14325000000000002</v>
      </c>
      <c r="AE93" s="100">
        <f t="shared" si="9"/>
        <v>0.14325000000000002</v>
      </c>
      <c r="AF93" s="100">
        <f t="shared" si="9"/>
        <v>0.1145</v>
      </c>
      <c r="AG93" s="100">
        <f t="shared" si="9"/>
        <v>0</v>
      </c>
      <c r="AH93" s="100">
        <f t="shared" si="9"/>
        <v>0.1</v>
      </c>
      <c r="AI93" s="100">
        <f t="shared" si="9"/>
        <v>0</v>
      </c>
      <c r="AJ93" s="100">
        <f t="shared" si="9"/>
        <v>0</v>
      </c>
      <c r="AK93" s="100">
        <f t="shared" si="9"/>
        <v>0</v>
      </c>
      <c r="AL93" s="100">
        <f t="shared" si="9"/>
        <v>0</v>
      </c>
      <c r="AM93" s="100">
        <f t="shared" si="9"/>
        <v>0</v>
      </c>
      <c r="AN93" s="100">
        <f t="shared" si="9"/>
        <v>0</v>
      </c>
      <c r="AO93" s="100">
        <f t="shared" si="9"/>
        <v>0</v>
      </c>
      <c r="AP93" s="100">
        <f t="shared" si="9"/>
        <v>0</v>
      </c>
      <c r="AQ93" s="100">
        <f t="shared" si="9"/>
        <v>0</v>
      </c>
      <c r="AR93" s="100">
        <f t="shared" si="9"/>
        <v>0</v>
      </c>
      <c r="AS93" s="100">
        <f t="shared" si="9"/>
        <v>0</v>
      </c>
      <c r="AT93" s="100">
        <f t="shared" si="9"/>
        <v>0</v>
      </c>
      <c r="AU93" s="100">
        <f t="shared" si="9"/>
        <v>0</v>
      </c>
      <c r="AV93" s="100">
        <f t="shared" si="9"/>
        <v>0</v>
      </c>
      <c r="AW93" s="100">
        <f t="shared" si="9"/>
        <v>0</v>
      </c>
      <c r="AX93" s="100">
        <f t="shared" si="9"/>
        <v>0</v>
      </c>
      <c r="AY93" s="100">
        <f t="shared" si="9"/>
        <v>0</v>
      </c>
      <c r="AZ93" s="100">
        <f t="shared" si="9"/>
        <v>0</v>
      </c>
      <c r="BA93" s="100">
        <f t="shared" si="9"/>
        <v>0</v>
      </c>
      <c r="BB93" s="100">
        <f t="shared" si="9"/>
        <v>0</v>
      </c>
      <c r="BC93" s="100">
        <f t="shared" si="9"/>
        <v>0</v>
      </c>
      <c r="BD93" s="100">
        <f t="shared" si="9"/>
        <v>0</v>
      </c>
      <c r="BE93" s="100">
        <f t="shared" si="9"/>
        <v>0</v>
      </c>
      <c r="BF93" s="100">
        <f t="shared" si="9"/>
        <v>0</v>
      </c>
      <c r="BG93" s="100">
        <f t="shared" si="9"/>
        <v>0</v>
      </c>
      <c r="BH93" s="100">
        <f t="shared" si="9"/>
        <v>0</v>
      </c>
      <c r="BI93" s="100">
        <f t="shared" si="9"/>
        <v>0</v>
      </c>
      <c r="BJ93" s="100">
        <f t="shared" si="9"/>
        <v>0</v>
      </c>
      <c r="BK93" s="100">
        <f t="shared" si="9"/>
        <v>0</v>
      </c>
    </row>
    <row r="94" spans="2:65" x14ac:dyDescent="0.2">
      <c r="B94" s="95" t="s">
        <v>91</v>
      </c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122" spans="1:65" x14ac:dyDescent="0.2">
      <c r="B122" s="82" t="str">
        <f>+B45</f>
        <v>Reporting Period (End)</v>
      </c>
      <c r="C122" s="90">
        <f t="shared" ref="C122:BK122" si="10">C45</f>
        <v>42125</v>
      </c>
      <c r="D122" s="90">
        <f t="shared" si="10"/>
        <v>42132</v>
      </c>
      <c r="E122" s="90">
        <f t="shared" si="10"/>
        <v>42139</v>
      </c>
      <c r="F122" s="90">
        <f t="shared" si="10"/>
        <v>42146</v>
      </c>
      <c r="G122" s="90">
        <f t="shared" si="10"/>
        <v>42153</v>
      </c>
      <c r="H122" s="90">
        <f t="shared" si="10"/>
        <v>42160</v>
      </c>
      <c r="I122" s="90">
        <f t="shared" si="10"/>
        <v>42167</v>
      </c>
      <c r="J122" s="90">
        <f t="shared" si="10"/>
        <v>42174</v>
      </c>
      <c r="K122" s="90">
        <f t="shared" si="10"/>
        <v>42181</v>
      </c>
      <c r="L122" s="90">
        <f t="shared" si="10"/>
        <v>42188</v>
      </c>
      <c r="M122" s="90">
        <f t="shared" si="10"/>
        <v>42195</v>
      </c>
      <c r="N122" s="90">
        <f t="shared" si="10"/>
        <v>42202</v>
      </c>
      <c r="O122" s="90">
        <f t="shared" si="10"/>
        <v>42209</v>
      </c>
      <c r="P122" s="90">
        <f t="shared" si="10"/>
        <v>42216</v>
      </c>
      <c r="Q122" s="90">
        <f t="shared" si="10"/>
        <v>42223</v>
      </c>
      <c r="R122" s="90">
        <f t="shared" si="10"/>
        <v>42230</v>
      </c>
      <c r="S122" s="90">
        <f t="shared" si="10"/>
        <v>42237</v>
      </c>
      <c r="T122" s="90">
        <f t="shared" si="10"/>
        <v>42244</v>
      </c>
      <c r="U122" s="90">
        <f t="shared" si="10"/>
        <v>42251</v>
      </c>
      <c r="V122" s="90">
        <f t="shared" si="10"/>
        <v>42258</v>
      </c>
      <c r="W122" s="90">
        <f t="shared" si="10"/>
        <v>42265</v>
      </c>
      <c r="X122" s="90">
        <f t="shared" si="10"/>
        <v>42272</v>
      </c>
      <c r="Y122" s="90">
        <f t="shared" si="10"/>
        <v>42279</v>
      </c>
      <c r="Z122" s="90">
        <f t="shared" si="10"/>
        <v>42286</v>
      </c>
      <c r="AA122" s="90">
        <f t="shared" si="10"/>
        <v>42293</v>
      </c>
      <c r="AB122" s="90">
        <f t="shared" si="10"/>
        <v>42300</v>
      </c>
      <c r="AC122" s="90">
        <f t="shared" si="10"/>
        <v>42307</v>
      </c>
      <c r="AD122" s="90">
        <f t="shared" si="10"/>
        <v>42314</v>
      </c>
      <c r="AE122" s="90">
        <f t="shared" si="10"/>
        <v>42321</v>
      </c>
      <c r="AF122" s="90">
        <f t="shared" si="10"/>
        <v>42328</v>
      </c>
      <c r="AG122" s="90">
        <f t="shared" si="10"/>
        <v>42335</v>
      </c>
      <c r="AH122" s="90">
        <f t="shared" si="10"/>
        <v>42342</v>
      </c>
      <c r="AI122" s="90">
        <f t="shared" si="10"/>
        <v>42349</v>
      </c>
      <c r="AJ122" s="90">
        <f t="shared" si="10"/>
        <v>42356</v>
      </c>
      <c r="AK122" s="90">
        <f t="shared" si="10"/>
        <v>42363</v>
      </c>
      <c r="AL122" s="90">
        <f t="shared" si="10"/>
        <v>42370</v>
      </c>
      <c r="AM122" s="90">
        <f t="shared" si="10"/>
        <v>42377</v>
      </c>
      <c r="AN122" s="90">
        <f t="shared" si="10"/>
        <v>42384</v>
      </c>
      <c r="AO122" s="90">
        <f t="shared" si="10"/>
        <v>42391</v>
      </c>
      <c r="AP122" s="90">
        <f t="shared" si="10"/>
        <v>42398</v>
      </c>
      <c r="AQ122" s="90">
        <f t="shared" si="10"/>
        <v>42405</v>
      </c>
      <c r="AR122" s="90">
        <f t="shared" si="10"/>
        <v>42412</v>
      </c>
      <c r="AS122" s="90">
        <f t="shared" si="10"/>
        <v>42419</v>
      </c>
      <c r="AT122" s="90">
        <f t="shared" si="10"/>
        <v>42426</v>
      </c>
      <c r="AU122" s="90">
        <f t="shared" si="10"/>
        <v>42433</v>
      </c>
      <c r="AV122" s="90">
        <f t="shared" si="10"/>
        <v>42440</v>
      </c>
      <c r="AW122" s="90">
        <f t="shared" si="10"/>
        <v>42447</v>
      </c>
      <c r="AX122" s="90">
        <f t="shared" si="10"/>
        <v>42454</v>
      </c>
      <c r="AY122" s="90">
        <f t="shared" si="10"/>
        <v>42461</v>
      </c>
      <c r="AZ122" s="90">
        <f t="shared" si="10"/>
        <v>42468</v>
      </c>
      <c r="BA122" s="90">
        <f t="shared" si="10"/>
        <v>42475</v>
      </c>
      <c r="BB122" s="90">
        <f t="shared" si="10"/>
        <v>42482</v>
      </c>
      <c r="BC122" s="90">
        <f t="shared" si="10"/>
        <v>42489</v>
      </c>
      <c r="BD122" s="90">
        <f t="shared" si="10"/>
        <v>42496</v>
      </c>
      <c r="BE122" s="90">
        <f t="shared" si="10"/>
        <v>42503</v>
      </c>
      <c r="BF122" s="90">
        <f t="shared" si="10"/>
        <v>42510</v>
      </c>
      <c r="BG122" s="90">
        <f t="shared" si="10"/>
        <v>42517</v>
      </c>
      <c r="BH122" s="90">
        <f t="shared" si="10"/>
        <v>42524</v>
      </c>
      <c r="BI122" s="90">
        <f t="shared" si="10"/>
        <v>42531</v>
      </c>
      <c r="BJ122" s="90">
        <f t="shared" si="10"/>
        <v>42538</v>
      </c>
      <c r="BK122" s="90">
        <f t="shared" si="10"/>
        <v>42545</v>
      </c>
      <c r="BM122" s="87"/>
    </row>
    <row r="123" spans="1:65" s="8" customFormat="1" x14ac:dyDescent="0.2">
      <c r="A123" s="34"/>
      <c r="B123" s="104" t="s">
        <v>97</v>
      </c>
      <c r="C123" s="102">
        <v>1</v>
      </c>
      <c r="D123" s="102">
        <v>1</v>
      </c>
      <c r="E123" s="102">
        <v>1</v>
      </c>
      <c r="F123" s="102">
        <v>1</v>
      </c>
      <c r="G123" s="102">
        <v>1</v>
      </c>
      <c r="H123" s="102">
        <v>1</v>
      </c>
      <c r="I123" s="102">
        <v>1</v>
      </c>
      <c r="J123" s="102">
        <v>1</v>
      </c>
      <c r="K123" s="102">
        <v>1</v>
      </c>
      <c r="L123" s="102">
        <v>1</v>
      </c>
      <c r="M123" s="102">
        <v>1</v>
      </c>
      <c r="N123" s="102">
        <v>1</v>
      </c>
      <c r="O123" s="102">
        <v>1</v>
      </c>
      <c r="P123" s="102">
        <v>1</v>
      </c>
      <c r="Q123" s="102">
        <v>1</v>
      </c>
      <c r="R123" s="102">
        <v>1</v>
      </c>
      <c r="S123" s="102">
        <v>1</v>
      </c>
      <c r="T123" s="102">
        <v>1</v>
      </c>
      <c r="U123" s="102">
        <v>1</v>
      </c>
      <c r="V123" s="102">
        <v>1</v>
      </c>
      <c r="W123" s="102">
        <v>1</v>
      </c>
      <c r="X123" s="102">
        <v>1</v>
      </c>
      <c r="Y123" s="102">
        <v>1</v>
      </c>
      <c r="Z123" s="102">
        <v>1</v>
      </c>
      <c r="AA123" s="102">
        <v>1</v>
      </c>
      <c r="AB123" s="102">
        <v>1</v>
      </c>
      <c r="AC123" s="102">
        <v>1</v>
      </c>
      <c r="AD123" s="102">
        <v>1</v>
      </c>
      <c r="AE123" s="102">
        <v>1</v>
      </c>
      <c r="AF123" s="102">
        <v>1</v>
      </c>
      <c r="AG123" s="102">
        <v>1</v>
      </c>
      <c r="AH123" s="102">
        <v>1</v>
      </c>
      <c r="AI123" s="102">
        <v>1</v>
      </c>
      <c r="AJ123" s="102">
        <v>1</v>
      </c>
      <c r="AK123" s="102">
        <v>1</v>
      </c>
      <c r="AL123" s="102">
        <v>1</v>
      </c>
      <c r="AM123" s="102">
        <v>1</v>
      </c>
      <c r="AN123" s="102">
        <v>1</v>
      </c>
      <c r="AO123" s="102">
        <v>1</v>
      </c>
      <c r="AP123" s="102">
        <v>1</v>
      </c>
      <c r="AQ123" s="102">
        <v>1</v>
      </c>
      <c r="AR123" s="102">
        <v>1</v>
      </c>
      <c r="AS123" s="102">
        <v>1</v>
      </c>
      <c r="AT123" s="102">
        <v>1</v>
      </c>
      <c r="AU123" s="102">
        <v>1</v>
      </c>
      <c r="AV123" s="102">
        <v>1</v>
      </c>
      <c r="AW123" s="102">
        <v>1</v>
      </c>
      <c r="AX123" s="102">
        <v>1</v>
      </c>
      <c r="AY123" s="102">
        <v>1</v>
      </c>
      <c r="AZ123" s="102">
        <v>1</v>
      </c>
      <c r="BA123" s="102">
        <v>1</v>
      </c>
      <c r="BB123" s="102">
        <v>1</v>
      </c>
      <c r="BC123" s="102">
        <v>1</v>
      </c>
      <c r="BD123" s="102">
        <v>1</v>
      </c>
      <c r="BE123" s="102">
        <v>1</v>
      </c>
      <c r="BF123" s="102">
        <v>1</v>
      </c>
      <c r="BG123" s="102">
        <v>1</v>
      </c>
      <c r="BH123" s="102">
        <v>1</v>
      </c>
      <c r="BI123" s="102">
        <v>1</v>
      </c>
      <c r="BJ123" s="102">
        <v>1</v>
      </c>
      <c r="BK123" s="102">
        <v>1</v>
      </c>
    </row>
    <row r="124" spans="1:65" x14ac:dyDescent="0.2">
      <c r="B124" s="84" t="s">
        <v>98</v>
      </c>
      <c r="C124" s="101" t="e">
        <f>IFERROR(C47/C48,NA())</f>
        <v>#N/A</v>
      </c>
      <c r="D124" s="101" t="e">
        <f t="shared" ref="D124:BK124" si="11">IFERROR(D47/D48,NA())</f>
        <v>#N/A</v>
      </c>
      <c r="E124" s="101" t="e">
        <f t="shared" si="11"/>
        <v>#N/A</v>
      </c>
      <c r="F124" s="101" t="e">
        <f t="shared" si="11"/>
        <v>#N/A</v>
      </c>
      <c r="G124" s="101">
        <f t="shared" si="11"/>
        <v>1</v>
      </c>
      <c r="H124" s="101">
        <f t="shared" si="11"/>
        <v>1.0455238095238095</v>
      </c>
      <c r="I124" s="101">
        <f t="shared" si="11"/>
        <v>1.0722499999999999</v>
      </c>
      <c r="J124" s="101">
        <f t="shared" si="11"/>
        <v>0.94853658536585372</v>
      </c>
      <c r="K124" s="101">
        <f t="shared" si="11"/>
        <v>0.94287539936102238</v>
      </c>
      <c r="L124" s="101">
        <f t="shared" si="11"/>
        <v>0.98165242165242161</v>
      </c>
      <c r="M124" s="101">
        <f t="shared" si="11"/>
        <v>1.0391815856777493</v>
      </c>
      <c r="N124" s="101">
        <f t="shared" si="11"/>
        <v>1.0401955990220049</v>
      </c>
      <c r="O124" s="101">
        <f t="shared" si="11"/>
        <v>1.0209411764705882</v>
      </c>
      <c r="P124" s="101">
        <f t="shared" si="11"/>
        <v>1.0030385487528344</v>
      </c>
      <c r="Q124" s="101">
        <f t="shared" si="11"/>
        <v>0.98271334792122544</v>
      </c>
      <c r="R124" s="101">
        <f t="shared" si="11"/>
        <v>0.9714649681528662</v>
      </c>
      <c r="S124" s="101">
        <f t="shared" si="11"/>
        <v>0.96082474226804127</v>
      </c>
      <c r="T124" s="101" t="e">
        <f t="shared" si="11"/>
        <v>#N/A</v>
      </c>
      <c r="U124" s="101" t="e">
        <f t="shared" si="11"/>
        <v>#N/A</v>
      </c>
      <c r="V124" s="101" t="e">
        <f t="shared" si="11"/>
        <v>#N/A</v>
      </c>
      <c r="W124" s="101" t="e">
        <f t="shared" si="11"/>
        <v>#N/A</v>
      </c>
      <c r="X124" s="101" t="e">
        <f t="shared" si="11"/>
        <v>#N/A</v>
      </c>
      <c r="Y124" s="101" t="e">
        <f t="shared" si="11"/>
        <v>#N/A</v>
      </c>
      <c r="Z124" s="101" t="e">
        <f t="shared" si="11"/>
        <v>#N/A</v>
      </c>
      <c r="AA124" s="101" t="e">
        <f t="shared" si="11"/>
        <v>#N/A</v>
      </c>
      <c r="AB124" s="101" t="e">
        <f t="shared" si="11"/>
        <v>#N/A</v>
      </c>
      <c r="AC124" s="101" t="e">
        <f t="shared" si="11"/>
        <v>#N/A</v>
      </c>
      <c r="AD124" s="101" t="e">
        <f t="shared" si="11"/>
        <v>#N/A</v>
      </c>
      <c r="AE124" s="101" t="e">
        <f t="shared" si="11"/>
        <v>#N/A</v>
      </c>
      <c r="AF124" s="101" t="e">
        <f t="shared" si="11"/>
        <v>#N/A</v>
      </c>
      <c r="AG124" s="101" t="e">
        <f t="shared" si="11"/>
        <v>#N/A</v>
      </c>
      <c r="AH124" s="101" t="e">
        <f t="shared" si="11"/>
        <v>#N/A</v>
      </c>
      <c r="AI124" s="101" t="e">
        <f t="shared" si="11"/>
        <v>#N/A</v>
      </c>
      <c r="AJ124" s="101" t="e">
        <f t="shared" si="11"/>
        <v>#N/A</v>
      </c>
      <c r="AK124" s="101" t="e">
        <f t="shared" si="11"/>
        <v>#N/A</v>
      </c>
      <c r="AL124" s="101" t="e">
        <f t="shared" si="11"/>
        <v>#N/A</v>
      </c>
      <c r="AM124" s="101" t="e">
        <f t="shared" si="11"/>
        <v>#N/A</v>
      </c>
      <c r="AN124" s="101" t="e">
        <f t="shared" si="11"/>
        <v>#N/A</v>
      </c>
      <c r="AO124" s="101" t="e">
        <f t="shared" si="11"/>
        <v>#N/A</v>
      </c>
      <c r="AP124" s="101" t="e">
        <f t="shared" si="11"/>
        <v>#N/A</v>
      </c>
      <c r="AQ124" s="101" t="e">
        <f t="shared" si="11"/>
        <v>#N/A</v>
      </c>
      <c r="AR124" s="101" t="e">
        <f t="shared" si="11"/>
        <v>#N/A</v>
      </c>
      <c r="AS124" s="101" t="e">
        <f t="shared" si="11"/>
        <v>#N/A</v>
      </c>
      <c r="AT124" s="101" t="e">
        <f t="shared" si="11"/>
        <v>#N/A</v>
      </c>
      <c r="AU124" s="101" t="e">
        <f t="shared" si="11"/>
        <v>#N/A</v>
      </c>
      <c r="AV124" s="101" t="e">
        <f t="shared" si="11"/>
        <v>#N/A</v>
      </c>
      <c r="AW124" s="101" t="e">
        <f t="shared" si="11"/>
        <v>#N/A</v>
      </c>
      <c r="AX124" s="101" t="e">
        <f t="shared" si="11"/>
        <v>#N/A</v>
      </c>
      <c r="AY124" s="101" t="e">
        <f t="shared" si="11"/>
        <v>#N/A</v>
      </c>
      <c r="AZ124" s="101" t="e">
        <f t="shared" si="11"/>
        <v>#N/A</v>
      </c>
      <c r="BA124" s="101" t="e">
        <f t="shared" si="11"/>
        <v>#N/A</v>
      </c>
      <c r="BB124" s="101" t="e">
        <f t="shared" si="11"/>
        <v>#N/A</v>
      </c>
      <c r="BC124" s="101" t="e">
        <f t="shared" si="11"/>
        <v>#N/A</v>
      </c>
      <c r="BD124" s="101" t="e">
        <f t="shared" si="11"/>
        <v>#N/A</v>
      </c>
      <c r="BE124" s="101" t="e">
        <f t="shared" si="11"/>
        <v>#N/A</v>
      </c>
      <c r="BF124" s="101" t="e">
        <f t="shared" si="11"/>
        <v>#N/A</v>
      </c>
      <c r="BG124" s="101" t="e">
        <f t="shared" si="11"/>
        <v>#N/A</v>
      </c>
      <c r="BH124" s="101" t="e">
        <f t="shared" si="11"/>
        <v>#N/A</v>
      </c>
      <c r="BI124" s="101" t="e">
        <f t="shared" si="11"/>
        <v>#N/A</v>
      </c>
      <c r="BJ124" s="101" t="e">
        <f t="shared" si="11"/>
        <v>#N/A</v>
      </c>
      <c r="BK124" s="101" t="e">
        <f t="shared" si="11"/>
        <v>#N/A</v>
      </c>
    </row>
    <row r="125" spans="1:65" x14ac:dyDescent="0.2">
      <c r="B125" s="105"/>
    </row>
    <row r="126" spans="1:65" x14ac:dyDescent="0.2">
      <c r="B126" s="12"/>
      <c r="N126" s="35"/>
      <c r="AB126" s="58"/>
      <c r="BM126" s="87"/>
    </row>
    <row r="127" spans="1:65" x14ac:dyDescent="0.2">
      <c r="B127" s="36"/>
      <c r="C127" s="18"/>
    </row>
    <row r="129" spans="2:4" x14ac:dyDescent="0.2">
      <c r="B129" s="103"/>
      <c r="C129" s="4"/>
    </row>
    <row r="132" spans="2:4" x14ac:dyDescent="0.2">
      <c r="D132" s="57"/>
    </row>
  </sheetData>
  <mergeCells count="1">
    <mergeCell ref="H2:K2"/>
  </mergeCells>
  <conditionalFormatting sqref="D90:BK90">
    <cfRule type="expression" dxfId="7" priority="8">
      <formula>D90-C90=21</formula>
    </cfRule>
  </conditionalFormatting>
  <conditionalFormatting sqref="BL124:BP124 BL58:BP58 BL49:BP49 BK56 C56:AU56 BB56:BI56 C46:BK49 C91:BP93 C123:BK124 C57:BK61">
    <cfRule type="expression" dxfId="6" priority="7">
      <formula>ISNA(C46)</formula>
    </cfRule>
  </conditionalFormatting>
  <conditionalFormatting sqref="AB126">
    <cfRule type="expression" dxfId="5" priority="6">
      <formula>AB126-AA126=21</formula>
    </cfRule>
  </conditionalFormatting>
  <conditionalFormatting sqref="BJ56">
    <cfRule type="expression" dxfId="4" priority="5">
      <formula>ISNA(BJ56)</formula>
    </cfRule>
  </conditionalFormatting>
  <conditionalFormatting sqref="BC56 AT56:BA56">
    <cfRule type="expression" dxfId="3" priority="4">
      <formula>ISNA(AT56)</formula>
    </cfRule>
  </conditionalFormatting>
  <conditionalFormatting sqref="BB56">
    <cfRule type="expression" dxfId="2" priority="3">
      <formula>ISNA(BB56)</formula>
    </cfRule>
  </conditionalFormatting>
  <conditionalFormatting sqref="BH56">
    <cfRule type="expression" dxfId="1" priority="2">
      <formula>ISNA(BH56)</formula>
    </cfRule>
  </conditionalFormatting>
  <conditionalFormatting sqref="AZ56">
    <cfRule type="expression" dxfId="0" priority="1">
      <formula>ISNA(AZ56)</formula>
    </cfRule>
  </conditionalFormatting>
  <printOptions horizontalCentered="1" verticalCentered="1"/>
  <pageMargins left="0.19685039370078741" right="0.19685039370078741" top="0.39370078740157483" bottom="0.39370078740157483" header="0.19685039370078741" footer="0.19685039370078741"/>
  <pageSetup paperSize="17"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  <pageSetUpPr fitToPage="1"/>
  </sheetPr>
  <dimension ref="A1:BL135"/>
  <sheetViews>
    <sheetView zoomScaleNormal="100" workbookViewId="0">
      <selection activeCell="C65" sqref="C65:V84"/>
    </sheetView>
  </sheetViews>
  <sheetFormatPr defaultRowHeight="12.75" outlineLevelRow="1" x14ac:dyDescent="0.2"/>
  <cols>
    <col min="1" max="1" width="3.85546875" style="29" customWidth="1"/>
    <col min="2" max="2" width="5.42578125" style="39" customWidth="1"/>
    <col min="3" max="3" width="32.85546875" style="39" bestFit="1" customWidth="1"/>
    <col min="4" max="7" width="10.7109375" style="29" customWidth="1"/>
    <col min="8" max="9" width="11.42578125" style="29" bestFit="1" customWidth="1"/>
    <col min="10" max="40" width="10.7109375" style="29" customWidth="1"/>
    <col min="41" max="43" width="9.140625" style="26"/>
    <col min="44" max="48" width="9.85546875" style="26" bestFit="1" customWidth="1"/>
    <col min="49" max="49" width="9.42578125" style="26" bestFit="1" customWidth="1"/>
    <col min="50" max="53" width="9.5703125" style="26" bestFit="1" customWidth="1"/>
    <col min="54" max="56" width="9.28515625" style="26" bestFit="1" customWidth="1"/>
    <col min="57" max="57" width="9.42578125" style="26" bestFit="1" customWidth="1"/>
    <col min="58" max="61" width="9.5703125" style="26" bestFit="1" customWidth="1"/>
    <col min="62" max="64" width="9.28515625" style="26" bestFit="1" customWidth="1"/>
    <col min="65" max="16384" width="9.140625" style="26"/>
  </cols>
  <sheetData>
    <row r="1" spans="1:64" ht="15" x14ac:dyDescent="0.2">
      <c r="B1" s="122" t="str">
        <f>Remaining!A1</f>
        <v>XXX001.8E Client Project Phase 1A Flowlines</v>
      </c>
    </row>
    <row r="2" spans="1:64" ht="15" x14ac:dyDescent="0.2">
      <c r="B2" s="40" t="s">
        <v>80</v>
      </c>
    </row>
    <row r="3" spans="1:64" x14ac:dyDescent="0.2">
      <c r="B3" s="106" t="s">
        <v>101</v>
      </c>
      <c r="C3" s="107">
        <f>+Remaining!T1</f>
        <v>42237</v>
      </c>
    </row>
    <row r="4" spans="1:64" ht="16.5" customHeight="1" x14ac:dyDescent="0.2">
      <c r="C4" s="42"/>
      <c r="D4" s="70">
        <f>+Baseline!H4</f>
        <v>42125</v>
      </c>
      <c r="E4" s="70">
        <f>+Baseline!I4</f>
        <v>42132</v>
      </c>
      <c r="F4" s="70">
        <f>+Baseline!J4</f>
        <v>42139</v>
      </c>
      <c r="G4" s="70">
        <f>+Baseline!K4</f>
        <v>42146</v>
      </c>
      <c r="H4" s="70">
        <f>+Baseline!L4</f>
        <v>42153</v>
      </c>
      <c r="I4" s="70">
        <f>+Baseline!M4</f>
        <v>42160</v>
      </c>
      <c r="J4" s="70">
        <f>+Baseline!N4</f>
        <v>42167</v>
      </c>
      <c r="K4" s="70">
        <f>+Baseline!O4</f>
        <v>42174</v>
      </c>
      <c r="L4" s="70">
        <f>+Baseline!P4</f>
        <v>42181</v>
      </c>
      <c r="M4" s="70">
        <f>+Baseline!Q4</f>
        <v>42188</v>
      </c>
      <c r="N4" s="70">
        <f>+Baseline!R4</f>
        <v>42195</v>
      </c>
      <c r="O4" s="70">
        <f>+Baseline!S4</f>
        <v>42202</v>
      </c>
      <c r="P4" s="70">
        <f>+Baseline!T4</f>
        <v>42209</v>
      </c>
      <c r="Q4" s="70">
        <f>+Baseline!U4</f>
        <v>42216</v>
      </c>
      <c r="R4" s="70">
        <f>+Baseline!V4</f>
        <v>42223</v>
      </c>
      <c r="S4" s="70">
        <f>+Baseline!W4</f>
        <v>42230</v>
      </c>
      <c r="T4" s="70">
        <f>+Baseline!X4</f>
        <v>42237</v>
      </c>
      <c r="U4" s="70">
        <f>+Baseline!Y4</f>
        <v>42244</v>
      </c>
      <c r="V4" s="70">
        <f>+Baseline!Z4</f>
        <v>42251</v>
      </c>
      <c r="W4" s="70">
        <f>+Baseline!AA4</f>
        <v>42258</v>
      </c>
      <c r="X4" s="70">
        <f>+Baseline!AB4</f>
        <v>42265</v>
      </c>
      <c r="Y4" s="70">
        <f>+Baseline!AC4</f>
        <v>42272</v>
      </c>
      <c r="Z4" s="70">
        <f>+Baseline!AD4</f>
        <v>42279</v>
      </c>
      <c r="AA4" s="70">
        <f>+Baseline!AE4</f>
        <v>42286</v>
      </c>
      <c r="AB4" s="70">
        <f>+Baseline!AF4</f>
        <v>42293</v>
      </c>
      <c r="AC4" s="70">
        <f>+Baseline!AG4</f>
        <v>42300</v>
      </c>
      <c r="AD4" s="70">
        <f>+Baseline!AH4</f>
        <v>42307</v>
      </c>
      <c r="AE4" s="70">
        <f>+Baseline!AI4</f>
        <v>42314</v>
      </c>
      <c r="AF4" s="70">
        <f>+Baseline!AJ4</f>
        <v>42321</v>
      </c>
      <c r="AG4" s="70">
        <f>+Baseline!AK4</f>
        <v>42328</v>
      </c>
      <c r="AH4" s="70">
        <f>+Baseline!AL4</f>
        <v>42335</v>
      </c>
      <c r="AI4" s="70">
        <f>+Baseline!AM4</f>
        <v>42342</v>
      </c>
      <c r="AJ4" s="70">
        <f>+Baseline!AN4</f>
        <v>42349</v>
      </c>
      <c r="AK4" s="70">
        <f>+Baseline!AO4</f>
        <v>42356</v>
      </c>
      <c r="AL4" s="70">
        <f>+Baseline!AP4</f>
        <v>42363</v>
      </c>
      <c r="AM4" s="70">
        <f>+Baseline!AQ4</f>
        <v>42370</v>
      </c>
      <c r="AN4" s="70">
        <f>+Baseline!AR4</f>
        <v>42377</v>
      </c>
      <c r="AO4" s="70">
        <f>+Baseline!AS4</f>
        <v>42384</v>
      </c>
      <c r="AP4" s="70">
        <f>+Baseline!AT4</f>
        <v>42391</v>
      </c>
      <c r="AQ4" s="70">
        <f>+Baseline!AU4</f>
        <v>42398</v>
      </c>
      <c r="AR4" s="70">
        <f>+Baseline!AV4</f>
        <v>42405</v>
      </c>
      <c r="AS4" s="70">
        <f>+Baseline!AW4</f>
        <v>42412</v>
      </c>
      <c r="AT4" s="70">
        <f>+Baseline!AX4</f>
        <v>42419</v>
      </c>
      <c r="AU4" s="70">
        <f>+Baseline!AY4</f>
        <v>42426</v>
      </c>
      <c r="AV4" s="70">
        <f>+Baseline!AZ4</f>
        <v>42433</v>
      </c>
      <c r="AW4" s="70">
        <f>+Baseline!BA4</f>
        <v>42440</v>
      </c>
      <c r="AX4" s="70">
        <f>+Baseline!BB4</f>
        <v>42447</v>
      </c>
      <c r="AY4" s="70">
        <f>+Baseline!BC4</f>
        <v>42454</v>
      </c>
      <c r="AZ4" s="70">
        <f>+Baseline!BD4</f>
        <v>42461</v>
      </c>
      <c r="BA4" s="70">
        <f>+Baseline!BE4</f>
        <v>42468</v>
      </c>
      <c r="BB4" s="70">
        <f>+Baseline!BF4</f>
        <v>42475</v>
      </c>
      <c r="BC4" s="70">
        <f>+Baseline!BG4</f>
        <v>42482</v>
      </c>
      <c r="BD4" s="70">
        <f>+Baseline!BH4</f>
        <v>42489</v>
      </c>
      <c r="BE4" s="70">
        <f>+Baseline!BI4</f>
        <v>42496</v>
      </c>
      <c r="BF4" s="70">
        <f>+Baseline!BJ4</f>
        <v>42503</v>
      </c>
      <c r="BG4" s="70">
        <f>+Baseline!BK4</f>
        <v>42510</v>
      </c>
      <c r="BH4" s="70">
        <f>+Baseline!BL4</f>
        <v>42517</v>
      </c>
      <c r="BI4" s="70">
        <f>+Baseline!BM4</f>
        <v>42524</v>
      </c>
      <c r="BJ4" s="70">
        <f>+Baseline!BN4</f>
        <v>42531</v>
      </c>
      <c r="BK4" s="70">
        <f>+Baseline!BO4</f>
        <v>42538</v>
      </c>
      <c r="BL4" s="70">
        <f>+Baseline!BP4</f>
        <v>42545</v>
      </c>
    </row>
    <row r="5" spans="1:64" x14ac:dyDescent="0.2">
      <c r="A5" s="30"/>
      <c r="B5" s="149" t="str">
        <f>Remaining!A5</f>
        <v>01.</v>
      </c>
      <c r="C5" s="150" t="str">
        <f>Remaining!B5</f>
        <v>Project Management</v>
      </c>
      <c r="D5" s="150">
        <f>SUM(D6:D11)</f>
        <v>0.75</v>
      </c>
      <c r="E5" s="150">
        <f t="shared" ref="E5:AV5" si="0">SUM(E6:E11)</f>
        <v>11.5</v>
      </c>
      <c r="F5" s="150">
        <f t="shared" si="0"/>
        <v>11.5</v>
      </c>
      <c r="G5" s="150">
        <f t="shared" si="0"/>
        <v>12.5</v>
      </c>
      <c r="H5" s="150">
        <f t="shared" si="0"/>
        <v>24.5</v>
      </c>
      <c r="I5" s="150">
        <f t="shared" si="0"/>
        <v>73.5</v>
      </c>
      <c r="J5" s="150">
        <f t="shared" si="0"/>
        <v>86.5</v>
      </c>
      <c r="K5" s="150">
        <f t="shared" si="0"/>
        <v>83.5</v>
      </c>
      <c r="L5" s="150">
        <f t="shared" si="0"/>
        <v>102</v>
      </c>
      <c r="M5" s="150">
        <f t="shared" si="0"/>
        <v>86.25</v>
      </c>
      <c r="N5" s="150">
        <f t="shared" si="0"/>
        <v>82.5</v>
      </c>
      <c r="O5" s="150">
        <f t="shared" si="0"/>
        <v>110.5</v>
      </c>
      <c r="P5" s="150">
        <f t="shared" si="0"/>
        <v>82.5</v>
      </c>
      <c r="Q5" s="150">
        <f t="shared" si="0"/>
        <v>73.5</v>
      </c>
      <c r="R5" s="150">
        <f t="shared" si="0"/>
        <v>86</v>
      </c>
      <c r="S5" s="150">
        <f t="shared" si="0"/>
        <v>89.25</v>
      </c>
      <c r="T5" s="150">
        <f t="shared" si="0"/>
        <v>60.5</v>
      </c>
      <c r="U5" s="150">
        <f t="shared" si="0"/>
        <v>0</v>
      </c>
      <c r="V5" s="150">
        <f t="shared" si="0"/>
        <v>0</v>
      </c>
      <c r="W5" s="150">
        <f t="shared" si="0"/>
        <v>0</v>
      </c>
      <c r="X5" s="150">
        <f t="shared" si="0"/>
        <v>0</v>
      </c>
      <c r="Y5" s="150">
        <f t="shared" si="0"/>
        <v>0</v>
      </c>
      <c r="Z5" s="150">
        <f t="shared" si="0"/>
        <v>0</v>
      </c>
      <c r="AA5" s="150">
        <f t="shared" si="0"/>
        <v>0</v>
      </c>
      <c r="AB5" s="150">
        <f t="shared" si="0"/>
        <v>0</v>
      </c>
      <c r="AC5" s="150">
        <f t="shared" si="0"/>
        <v>0</v>
      </c>
      <c r="AD5" s="150">
        <f t="shared" si="0"/>
        <v>0</v>
      </c>
      <c r="AE5" s="150">
        <f t="shared" si="0"/>
        <v>0</v>
      </c>
      <c r="AF5" s="150">
        <f t="shared" si="0"/>
        <v>0</v>
      </c>
      <c r="AG5" s="150">
        <f t="shared" si="0"/>
        <v>0</v>
      </c>
      <c r="AH5" s="150">
        <f t="shared" si="0"/>
        <v>0</v>
      </c>
      <c r="AI5" s="150">
        <f t="shared" si="0"/>
        <v>0</v>
      </c>
      <c r="AJ5" s="150">
        <f t="shared" si="0"/>
        <v>0</v>
      </c>
      <c r="AK5" s="150">
        <f t="shared" si="0"/>
        <v>0</v>
      </c>
      <c r="AL5" s="150">
        <f t="shared" si="0"/>
        <v>0</v>
      </c>
      <c r="AM5" s="150">
        <f t="shared" si="0"/>
        <v>0</v>
      </c>
      <c r="AN5" s="150">
        <f t="shared" si="0"/>
        <v>0</v>
      </c>
      <c r="AO5" s="150">
        <f t="shared" si="0"/>
        <v>0</v>
      </c>
      <c r="AP5" s="150">
        <f t="shared" si="0"/>
        <v>0</v>
      </c>
      <c r="AQ5" s="150">
        <f t="shared" si="0"/>
        <v>0</v>
      </c>
      <c r="AR5" s="150">
        <f t="shared" si="0"/>
        <v>0</v>
      </c>
      <c r="AS5" s="150">
        <f t="shared" si="0"/>
        <v>0</v>
      </c>
      <c r="AT5" s="150">
        <f t="shared" si="0"/>
        <v>0</v>
      </c>
      <c r="AU5" s="150">
        <f t="shared" si="0"/>
        <v>0</v>
      </c>
      <c r="AV5" s="150">
        <f t="shared" si="0"/>
        <v>0</v>
      </c>
      <c r="AW5" s="150">
        <f t="shared" ref="AW5:BL5" si="1">SUM(AW6:AW11)</f>
        <v>0</v>
      </c>
      <c r="AX5" s="150">
        <f t="shared" si="1"/>
        <v>0</v>
      </c>
      <c r="AY5" s="150">
        <f t="shared" si="1"/>
        <v>0</v>
      </c>
      <c r="AZ5" s="150">
        <f t="shared" si="1"/>
        <v>0</v>
      </c>
      <c r="BA5" s="150">
        <f t="shared" si="1"/>
        <v>0</v>
      </c>
      <c r="BB5" s="150">
        <f t="shared" si="1"/>
        <v>0</v>
      </c>
      <c r="BC5" s="150">
        <f t="shared" si="1"/>
        <v>0</v>
      </c>
      <c r="BD5" s="150">
        <f t="shared" si="1"/>
        <v>0</v>
      </c>
      <c r="BE5" s="150">
        <f t="shared" si="1"/>
        <v>0</v>
      </c>
      <c r="BF5" s="150">
        <f t="shared" si="1"/>
        <v>0</v>
      </c>
      <c r="BG5" s="150">
        <f t="shared" si="1"/>
        <v>0</v>
      </c>
      <c r="BH5" s="150">
        <f t="shared" si="1"/>
        <v>0</v>
      </c>
      <c r="BI5" s="150">
        <f t="shared" si="1"/>
        <v>0</v>
      </c>
      <c r="BJ5" s="150">
        <f t="shared" si="1"/>
        <v>0</v>
      </c>
      <c r="BK5" s="150">
        <f t="shared" si="1"/>
        <v>0</v>
      </c>
      <c r="BL5" s="150">
        <f t="shared" si="1"/>
        <v>0</v>
      </c>
    </row>
    <row r="6" spans="1:64" ht="12.75" customHeight="1" outlineLevel="1" x14ac:dyDescent="0.2">
      <c r="A6" s="30"/>
      <c r="B6" s="28">
        <f>Remaining!A6</f>
        <v>200</v>
      </c>
      <c r="C6" s="28" t="str">
        <f>Remaining!B6</f>
        <v xml:space="preserve">Project Management             </v>
      </c>
      <c r="D6" s="32">
        <f t="shared" ref="D6:M11" si="2">IF(D$65&lt;&gt;"Grand Total",SUMIF($B$66:$B$94,$B6,D$66:D$94),0)</f>
        <v>0</v>
      </c>
      <c r="E6" s="32">
        <f t="shared" si="2"/>
        <v>11</v>
      </c>
      <c r="F6" s="32">
        <f t="shared" si="2"/>
        <v>9</v>
      </c>
      <c r="G6" s="32">
        <f t="shared" si="2"/>
        <v>8</v>
      </c>
      <c r="H6" s="32">
        <f t="shared" si="2"/>
        <v>18</v>
      </c>
      <c r="I6" s="32">
        <f t="shared" si="2"/>
        <v>30</v>
      </c>
      <c r="J6" s="32">
        <f t="shared" si="2"/>
        <v>30</v>
      </c>
      <c r="K6" s="32">
        <f t="shared" si="2"/>
        <v>30</v>
      </c>
      <c r="L6" s="32">
        <f t="shared" si="2"/>
        <v>30</v>
      </c>
      <c r="M6" s="32">
        <f t="shared" si="2"/>
        <v>26</v>
      </c>
      <c r="N6" s="32">
        <f t="shared" ref="N6:W11" si="3">IF(N$65&lt;&gt;"Grand Total",SUMIF($B$66:$B$94,$B6,N$66:N$94),0)</f>
        <v>35</v>
      </c>
      <c r="O6" s="32">
        <f t="shared" si="3"/>
        <v>35</v>
      </c>
      <c r="P6" s="32">
        <f t="shared" si="3"/>
        <v>35</v>
      </c>
      <c r="Q6" s="32">
        <f t="shared" si="3"/>
        <v>39</v>
      </c>
      <c r="R6" s="32">
        <f t="shared" si="3"/>
        <v>27</v>
      </c>
      <c r="S6" s="32">
        <f t="shared" si="3"/>
        <v>30</v>
      </c>
      <c r="T6" s="32">
        <f t="shared" si="3"/>
        <v>0</v>
      </c>
      <c r="U6" s="32">
        <f t="shared" si="3"/>
        <v>0</v>
      </c>
      <c r="V6" s="32">
        <f t="shared" si="3"/>
        <v>0</v>
      </c>
      <c r="W6" s="32">
        <f t="shared" si="3"/>
        <v>0</v>
      </c>
      <c r="X6" s="32">
        <f t="shared" ref="X6:AG11" si="4">IF(X$65&lt;&gt;"Grand Total",SUMIF($B$66:$B$94,$B6,X$66:X$94),0)</f>
        <v>0</v>
      </c>
      <c r="Y6" s="32">
        <f t="shared" si="4"/>
        <v>0</v>
      </c>
      <c r="Z6" s="32">
        <f t="shared" si="4"/>
        <v>0</v>
      </c>
      <c r="AA6" s="32">
        <f t="shared" si="4"/>
        <v>0</v>
      </c>
      <c r="AB6" s="32">
        <f t="shared" si="4"/>
        <v>0</v>
      </c>
      <c r="AC6" s="32">
        <f t="shared" si="4"/>
        <v>0</v>
      </c>
      <c r="AD6" s="32">
        <f t="shared" si="4"/>
        <v>0</v>
      </c>
      <c r="AE6" s="32">
        <f t="shared" si="4"/>
        <v>0</v>
      </c>
      <c r="AF6" s="32">
        <f t="shared" si="4"/>
        <v>0</v>
      </c>
      <c r="AG6" s="32">
        <f t="shared" si="4"/>
        <v>0</v>
      </c>
      <c r="AH6" s="32">
        <f t="shared" ref="AH6:AQ11" si="5">IF(AH$65&lt;&gt;"Grand Total",SUMIF($B$66:$B$94,$B6,AH$66:AH$94),0)</f>
        <v>0</v>
      </c>
      <c r="AI6" s="32">
        <f t="shared" si="5"/>
        <v>0</v>
      </c>
      <c r="AJ6" s="32">
        <f t="shared" si="5"/>
        <v>0</v>
      </c>
      <c r="AK6" s="32">
        <f t="shared" si="5"/>
        <v>0</v>
      </c>
      <c r="AL6" s="32">
        <f t="shared" si="5"/>
        <v>0</v>
      </c>
      <c r="AM6" s="32">
        <f t="shared" si="5"/>
        <v>0</v>
      </c>
      <c r="AN6" s="32">
        <f t="shared" si="5"/>
        <v>0</v>
      </c>
      <c r="AO6" s="32">
        <f t="shared" si="5"/>
        <v>0</v>
      </c>
      <c r="AP6" s="32">
        <f t="shared" si="5"/>
        <v>0</v>
      </c>
      <c r="AQ6" s="32">
        <f t="shared" si="5"/>
        <v>0</v>
      </c>
      <c r="AR6" s="32">
        <f t="shared" ref="AR6:BL11" si="6">IF(AR$65&lt;&gt;"Grand Total",SUMIF($B$66:$B$94,$B6,AR$66:AR$94),0)</f>
        <v>0</v>
      </c>
      <c r="AS6" s="32">
        <f t="shared" si="6"/>
        <v>0</v>
      </c>
      <c r="AT6" s="32">
        <f t="shared" si="6"/>
        <v>0</v>
      </c>
      <c r="AU6" s="32">
        <f t="shared" si="6"/>
        <v>0</v>
      </c>
      <c r="AV6" s="32">
        <f t="shared" si="6"/>
        <v>0</v>
      </c>
      <c r="AW6" s="32">
        <f t="shared" si="6"/>
        <v>0</v>
      </c>
      <c r="AX6" s="32">
        <f t="shared" si="6"/>
        <v>0</v>
      </c>
      <c r="AY6" s="32">
        <f t="shared" si="6"/>
        <v>0</v>
      </c>
      <c r="AZ6" s="32">
        <f t="shared" si="6"/>
        <v>0</v>
      </c>
      <c r="BA6" s="32">
        <f t="shared" si="6"/>
        <v>0</v>
      </c>
      <c r="BB6" s="32">
        <f t="shared" si="6"/>
        <v>0</v>
      </c>
      <c r="BC6" s="32">
        <f t="shared" si="6"/>
        <v>0</v>
      </c>
      <c r="BD6" s="32">
        <f t="shared" si="6"/>
        <v>0</v>
      </c>
      <c r="BE6" s="32">
        <f t="shared" si="6"/>
        <v>0</v>
      </c>
      <c r="BF6" s="32">
        <f t="shared" si="6"/>
        <v>0</v>
      </c>
      <c r="BG6" s="32">
        <f t="shared" si="6"/>
        <v>0</v>
      </c>
      <c r="BH6" s="32">
        <f t="shared" si="6"/>
        <v>0</v>
      </c>
      <c r="BI6" s="32">
        <f t="shared" si="6"/>
        <v>0</v>
      </c>
      <c r="BJ6" s="32">
        <f t="shared" si="6"/>
        <v>0</v>
      </c>
      <c r="BK6" s="32">
        <f t="shared" si="6"/>
        <v>0</v>
      </c>
      <c r="BL6" s="32">
        <f t="shared" si="6"/>
        <v>0</v>
      </c>
    </row>
    <row r="7" spans="1:64" ht="12.75" customHeight="1" outlineLevel="1" x14ac:dyDescent="0.2">
      <c r="A7" s="30"/>
      <c r="B7" s="28">
        <f>Remaining!A7</f>
        <v>210</v>
      </c>
      <c r="C7" s="28" t="str">
        <f>Remaining!B7</f>
        <v xml:space="preserve">Project Engineer               </v>
      </c>
      <c r="D7" s="32">
        <f t="shared" si="2"/>
        <v>0</v>
      </c>
      <c r="E7" s="32">
        <f t="shared" si="2"/>
        <v>0</v>
      </c>
      <c r="F7" s="32">
        <f t="shared" si="2"/>
        <v>0</v>
      </c>
      <c r="G7" s="32">
        <f t="shared" si="2"/>
        <v>0</v>
      </c>
      <c r="H7" s="32">
        <f t="shared" si="2"/>
        <v>0</v>
      </c>
      <c r="I7" s="32">
        <f t="shared" si="2"/>
        <v>28</v>
      </c>
      <c r="J7" s="32">
        <f t="shared" si="2"/>
        <v>24</v>
      </c>
      <c r="K7" s="32">
        <f t="shared" si="2"/>
        <v>28</v>
      </c>
      <c r="L7" s="32">
        <f t="shared" si="2"/>
        <v>38.5</v>
      </c>
      <c r="M7" s="32">
        <f t="shared" si="2"/>
        <v>33</v>
      </c>
      <c r="N7" s="32">
        <f t="shared" si="3"/>
        <v>40</v>
      </c>
      <c r="O7" s="32">
        <f t="shared" si="3"/>
        <v>40.5</v>
      </c>
      <c r="P7" s="32">
        <f t="shared" si="3"/>
        <v>12.5</v>
      </c>
      <c r="Q7" s="32">
        <f t="shared" si="3"/>
        <v>0</v>
      </c>
      <c r="R7" s="32">
        <f t="shared" si="3"/>
        <v>36</v>
      </c>
      <c r="S7" s="32">
        <f t="shared" si="3"/>
        <v>40</v>
      </c>
      <c r="T7" s="32">
        <f t="shared" si="3"/>
        <v>40</v>
      </c>
      <c r="U7" s="32">
        <f t="shared" si="3"/>
        <v>0</v>
      </c>
      <c r="V7" s="32">
        <f t="shared" si="3"/>
        <v>0</v>
      </c>
      <c r="W7" s="32">
        <f t="shared" si="3"/>
        <v>0</v>
      </c>
      <c r="X7" s="32">
        <f t="shared" si="4"/>
        <v>0</v>
      </c>
      <c r="Y7" s="32">
        <f t="shared" si="4"/>
        <v>0</v>
      </c>
      <c r="Z7" s="32">
        <f t="shared" si="4"/>
        <v>0</v>
      </c>
      <c r="AA7" s="32">
        <f t="shared" si="4"/>
        <v>0</v>
      </c>
      <c r="AB7" s="32">
        <f t="shared" si="4"/>
        <v>0</v>
      </c>
      <c r="AC7" s="32">
        <f t="shared" si="4"/>
        <v>0</v>
      </c>
      <c r="AD7" s="32">
        <f t="shared" si="4"/>
        <v>0</v>
      </c>
      <c r="AE7" s="32">
        <f t="shared" si="4"/>
        <v>0</v>
      </c>
      <c r="AF7" s="32">
        <f t="shared" si="4"/>
        <v>0</v>
      </c>
      <c r="AG7" s="32">
        <f t="shared" si="4"/>
        <v>0</v>
      </c>
      <c r="AH7" s="32">
        <f t="shared" si="5"/>
        <v>0</v>
      </c>
      <c r="AI7" s="32">
        <f t="shared" si="5"/>
        <v>0</v>
      </c>
      <c r="AJ7" s="32">
        <f t="shared" si="5"/>
        <v>0</v>
      </c>
      <c r="AK7" s="32">
        <f t="shared" si="5"/>
        <v>0</v>
      </c>
      <c r="AL7" s="32">
        <f t="shared" si="5"/>
        <v>0</v>
      </c>
      <c r="AM7" s="32">
        <f t="shared" si="5"/>
        <v>0</v>
      </c>
      <c r="AN7" s="32">
        <f t="shared" si="5"/>
        <v>0</v>
      </c>
      <c r="AO7" s="32">
        <f t="shared" si="5"/>
        <v>0</v>
      </c>
      <c r="AP7" s="32">
        <f t="shared" si="5"/>
        <v>0</v>
      </c>
      <c r="AQ7" s="32">
        <f t="shared" si="5"/>
        <v>0</v>
      </c>
      <c r="AR7" s="32">
        <f t="shared" si="6"/>
        <v>0</v>
      </c>
      <c r="AS7" s="32">
        <f t="shared" si="6"/>
        <v>0</v>
      </c>
      <c r="AT7" s="32">
        <f t="shared" si="6"/>
        <v>0</v>
      </c>
      <c r="AU7" s="32">
        <f t="shared" si="6"/>
        <v>0</v>
      </c>
      <c r="AV7" s="32">
        <f t="shared" si="6"/>
        <v>0</v>
      </c>
      <c r="AW7" s="32">
        <f t="shared" si="6"/>
        <v>0</v>
      </c>
      <c r="AX7" s="32">
        <f t="shared" si="6"/>
        <v>0</v>
      </c>
      <c r="AY7" s="32">
        <f t="shared" si="6"/>
        <v>0</v>
      </c>
      <c r="AZ7" s="32">
        <f t="shared" si="6"/>
        <v>0</v>
      </c>
      <c r="BA7" s="32">
        <f t="shared" si="6"/>
        <v>0</v>
      </c>
      <c r="BB7" s="32">
        <f t="shared" si="6"/>
        <v>0</v>
      </c>
      <c r="BC7" s="32">
        <f t="shared" si="6"/>
        <v>0</v>
      </c>
      <c r="BD7" s="32">
        <f t="shared" si="6"/>
        <v>0</v>
      </c>
      <c r="BE7" s="32">
        <f t="shared" si="6"/>
        <v>0</v>
      </c>
      <c r="BF7" s="32">
        <f t="shared" si="6"/>
        <v>0</v>
      </c>
      <c r="BG7" s="32">
        <f t="shared" si="6"/>
        <v>0</v>
      </c>
      <c r="BH7" s="32">
        <f t="shared" si="6"/>
        <v>0</v>
      </c>
      <c r="BI7" s="32">
        <f t="shared" si="6"/>
        <v>0</v>
      </c>
      <c r="BJ7" s="32">
        <f t="shared" si="6"/>
        <v>0</v>
      </c>
      <c r="BK7" s="32">
        <f t="shared" si="6"/>
        <v>0</v>
      </c>
      <c r="BL7" s="32">
        <f t="shared" si="6"/>
        <v>0</v>
      </c>
    </row>
    <row r="8" spans="1:64" ht="12.75" customHeight="1" outlineLevel="1" x14ac:dyDescent="0.2">
      <c r="A8" s="30"/>
      <c r="B8" s="28">
        <f>Remaining!A8</f>
        <v>240</v>
      </c>
      <c r="C8" s="28" t="str">
        <f>Remaining!B8</f>
        <v xml:space="preserve">Quality Assurance              </v>
      </c>
      <c r="D8" s="32">
        <f t="shared" si="2"/>
        <v>0</v>
      </c>
      <c r="E8" s="32">
        <f t="shared" si="2"/>
        <v>0</v>
      </c>
      <c r="F8" s="32">
        <f t="shared" si="2"/>
        <v>0</v>
      </c>
      <c r="G8" s="32">
        <f t="shared" si="2"/>
        <v>0</v>
      </c>
      <c r="H8" s="32">
        <f t="shared" si="2"/>
        <v>0</v>
      </c>
      <c r="I8" s="32">
        <f t="shared" si="2"/>
        <v>4</v>
      </c>
      <c r="J8" s="32">
        <f t="shared" si="2"/>
        <v>12.5</v>
      </c>
      <c r="K8" s="32">
        <f t="shared" si="2"/>
        <v>5</v>
      </c>
      <c r="L8" s="32">
        <f t="shared" si="2"/>
        <v>7</v>
      </c>
      <c r="M8" s="32">
        <f t="shared" si="2"/>
        <v>5</v>
      </c>
      <c r="N8" s="32">
        <f t="shared" si="3"/>
        <v>4</v>
      </c>
      <c r="O8" s="32">
        <f t="shared" si="3"/>
        <v>7</v>
      </c>
      <c r="P8" s="32">
        <f t="shared" si="3"/>
        <v>4</v>
      </c>
      <c r="Q8" s="32">
        <f t="shared" si="3"/>
        <v>2</v>
      </c>
      <c r="R8" s="32">
        <f t="shared" si="3"/>
        <v>3</v>
      </c>
      <c r="S8" s="32">
        <f t="shared" si="3"/>
        <v>2</v>
      </c>
      <c r="T8" s="32">
        <f t="shared" si="3"/>
        <v>5</v>
      </c>
      <c r="U8" s="32">
        <f t="shared" si="3"/>
        <v>0</v>
      </c>
      <c r="V8" s="32">
        <f t="shared" si="3"/>
        <v>0</v>
      </c>
      <c r="W8" s="32">
        <f t="shared" si="3"/>
        <v>0</v>
      </c>
      <c r="X8" s="32">
        <f t="shared" si="4"/>
        <v>0</v>
      </c>
      <c r="Y8" s="32">
        <f t="shared" si="4"/>
        <v>0</v>
      </c>
      <c r="Z8" s="32">
        <f t="shared" si="4"/>
        <v>0</v>
      </c>
      <c r="AA8" s="32">
        <f t="shared" si="4"/>
        <v>0</v>
      </c>
      <c r="AB8" s="32">
        <f t="shared" si="4"/>
        <v>0</v>
      </c>
      <c r="AC8" s="32">
        <f t="shared" si="4"/>
        <v>0</v>
      </c>
      <c r="AD8" s="32">
        <f t="shared" si="4"/>
        <v>0</v>
      </c>
      <c r="AE8" s="32">
        <f t="shared" si="4"/>
        <v>0</v>
      </c>
      <c r="AF8" s="32">
        <f t="shared" si="4"/>
        <v>0</v>
      </c>
      <c r="AG8" s="32">
        <f t="shared" si="4"/>
        <v>0</v>
      </c>
      <c r="AH8" s="32">
        <f t="shared" si="5"/>
        <v>0</v>
      </c>
      <c r="AI8" s="32">
        <f t="shared" si="5"/>
        <v>0</v>
      </c>
      <c r="AJ8" s="32">
        <f t="shared" si="5"/>
        <v>0</v>
      </c>
      <c r="AK8" s="32">
        <f t="shared" si="5"/>
        <v>0</v>
      </c>
      <c r="AL8" s="32">
        <f t="shared" si="5"/>
        <v>0</v>
      </c>
      <c r="AM8" s="32">
        <f t="shared" si="5"/>
        <v>0</v>
      </c>
      <c r="AN8" s="32">
        <f t="shared" si="5"/>
        <v>0</v>
      </c>
      <c r="AO8" s="32">
        <f t="shared" si="5"/>
        <v>0</v>
      </c>
      <c r="AP8" s="32">
        <f t="shared" si="5"/>
        <v>0</v>
      </c>
      <c r="AQ8" s="32">
        <f t="shared" si="5"/>
        <v>0</v>
      </c>
      <c r="AR8" s="32">
        <f t="shared" si="6"/>
        <v>0</v>
      </c>
      <c r="AS8" s="32">
        <f t="shared" si="6"/>
        <v>0</v>
      </c>
      <c r="AT8" s="32">
        <f t="shared" si="6"/>
        <v>0</v>
      </c>
      <c r="AU8" s="32">
        <f t="shared" si="6"/>
        <v>0</v>
      </c>
      <c r="AV8" s="32">
        <f t="shared" si="6"/>
        <v>0</v>
      </c>
      <c r="AW8" s="32">
        <f t="shared" si="6"/>
        <v>0</v>
      </c>
      <c r="AX8" s="32">
        <f t="shared" si="6"/>
        <v>0</v>
      </c>
      <c r="AY8" s="32">
        <f t="shared" si="6"/>
        <v>0</v>
      </c>
      <c r="AZ8" s="32">
        <f t="shared" si="6"/>
        <v>0</v>
      </c>
      <c r="BA8" s="32">
        <f t="shared" si="6"/>
        <v>0</v>
      </c>
      <c r="BB8" s="32">
        <f t="shared" si="6"/>
        <v>0</v>
      </c>
      <c r="BC8" s="32">
        <f t="shared" si="6"/>
        <v>0</v>
      </c>
      <c r="BD8" s="32">
        <f t="shared" si="6"/>
        <v>0</v>
      </c>
      <c r="BE8" s="32">
        <f t="shared" si="6"/>
        <v>0</v>
      </c>
      <c r="BF8" s="32">
        <f t="shared" si="6"/>
        <v>0</v>
      </c>
      <c r="BG8" s="32">
        <f t="shared" si="6"/>
        <v>0</v>
      </c>
      <c r="BH8" s="32">
        <f t="shared" si="6"/>
        <v>0</v>
      </c>
      <c r="BI8" s="32">
        <f t="shared" si="6"/>
        <v>0</v>
      </c>
      <c r="BJ8" s="32">
        <f t="shared" si="6"/>
        <v>0</v>
      </c>
      <c r="BK8" s="32">
        <f t="shared" si="6"/>
        <v>0</v>
      </c>
      <c r="BL8" s="32">
        <f t="shared" si="6"/>
        <v>0</v>
      </c>
    </row>
    <row r="9" spans="1:64" ht="12.75" customHeight="1" outlineLevel="1" x14ac:dyDescent="0.2">
      <c r="A9" s="30"/>
      <c r="B9" s="28">
        <f>Remaining!A9</f>
        <v>290</v>
      </c>
      <c r="C9" s="28" t="str">
        <f>Remaining!B9</f>
        <v xml:space="preserve">Project Administration       </v>
      </c>
      <c r="D9" s="32">
        <f t="shared" si="2"/>
        <v>0.75</v>
      </c>
      <c r="E9" s="32">
        <f t="shared" si="2"/>
        <v>0.5</v>
      </c>
      <c r="F9" s="32">
        <f t="shared" si="2"/>
        <v>2.5</v>
      </c>
      <c r="G9" s="32">
        <f t="shared" si="2"/>
        <v>4.5</v>
      </c>
      <c r="H9" s="32">
        <f t="shared" si="2"/>
        <v>6.5</v>
      </c>
      <c r="I9" s="32">
        <f t="shared" si="2"/>
        <v>11.5</v>
      </c>
      <c r="J9" s="32">
        <f t="shared" si="2"/>
        <v>20</v>
      </c>
      <c r="K9" s="32">
        <f t="shared" si="2"/>
        <v>20.5</v>
      </c>
      <c r="L9" s="32">
        <f t="shared" si="2"/>
        <v>26.5</v>
      </c>
      <c r="M9" s="32">
        <f t="shared" si="2"/>
        <v>22.25</v>
      </c>
      <c r="N9" s="32">
        <f t="shared" si="3"/>
        <v>3.5</v>
      </c>
      <c r="O9" s="32">
        <f t="shared" si="3"/>
        <v>28</v>
      </c>
      <c r="P9" s="32">
        <f t="shared" si="3"/>
        <v>31</v>
      </c>
      <c r="Q9" s="32">
        <f t="shared" si="3"/>
        <v>32.5</v>
      </c>
      <c r="R9" s="32">
        <f t="shared" si="3"/>
        <v>20</v>
      </c>
      <c r="S9" s="32">
        <f t="shared" si="3"/>
        <v>17.25</v>
      </c>
      <c r="T9" s="32">
        <f t="shared" si="3"/>
        <v>15.5</v>
      </c>
      <c r="U9" s="32">
        <f t="shared" si="3"/>
        <v>0</v>
      </c>
      <c r="V9" s="32">
        <f t="shared" si="3"/>
        <v>0</v>
      </c>
      <c r="W9" s="32">
        <f t="shared" si="3"/>
        <v>0</v>
      </c>
      <c r="X9" s="32">
        <f t="shared" si="4"/>
        <v>0</v>
      </c>
      <c r="Y9" s="32">
        <f t="shared" si="4"/>
        <v>0</v>
      </c>
      <c r="Z9" s="32">
        <f t="shared" si="4"/>
        <v>0</v>
      </c>
      <c r="AA9" s="32">
        <f t="shared" si="4"/>
        <v>0</v>
      </c>
      <c r="AB9" s="32">
        <f t="shared" si="4"/>
        <v>0</v>
      </c>
      <c r="AC9" s="32">
        <f t="shared" si="4"/>
        <v>0</v>
      </c>
      <c r="AD9" s="32">
        <f t="shared" si="4"/>
        <v>0</v>
      </c>
      <c r="AE9" s="32">
        <f t="shared" si="4"/>
        <v>0</v>
      </c>
      <c r="AF9" s="32">
        <f t="shared" si="4"/>
        <v>0</v>
      </c>
      <c r="AG9" s="32">
        <f t="shared" si="4"/>
        <v>0</v>
      </c>
      <c r="AH9" s="32">
        <f t="shared" si="5"/>
        <v>0</v>
      </c>
      <c r="AI9" s="32">
        <f t="shared" si="5"/>
        <v>0</v>
      </c>
      <c r="AJ9" s="32">
        <f t="shared" si="5"/>
        <v>0</v>
      </c>
      <c r="AK9" s="32">
        <f t="shared" si="5"/>
        <v>0</v>
      </c>
      <c r="AL9" s="32">
        <f t="shared" si="5"/>
        <v>0</v>
      </c>
      <c r="AM9" s="32">
        <f t="shared" si="5"/>
        <v>0</v>
      </c>
      <c r="AN9" s="32">
        <f t="shared" si="5"/>
        <v>0</v>
      </c>
      <c r="AO9" s="32">
        <f t="shared" si="5"/>
        <v>0</v>
      </c>
      <c r="AP9" s="32">
        <f t="shared" si="5"/>
        <v>0</v>
      </c>
      <c r="AQ9" s="32">
        <f t="shared" si="5"/>
        <v>0</v>
      </c>
      <c r="AR9" s="32">
        <f t="shared" si="6"/>
        <v>0</v>
      </c>
      <c r="AS9" s="32">
        <f t="shared" si="6"/>
        <v>0</v>
      </c>
      <c r="AT9" s="32">
        <f t="shared" si="6"/>
        <v>0</v>
      </c>
      <c r="AU9" s="32">
        <f t="shared" si="6"/>
        <v>0</v>
      </c>
      <c r="AV9" s="32">
        <f t="shared" si="6"/>
        <v>0</v>
      </c>
      <c r="AW9" s="32">
        <f t="shared" si="6"/>
        <v>0</v>
      </c>
      <c r="AX9" s="32">
        <f t="shared" si="6"/>
        <v>0</v>
      </c>
      <c r="AY9" s="32">
        <f t="shared" si="6"/>
        <v>0</v>
      </c>
      <c r="AZ9" s="32">
        <f t="shared" si="6"/>
        <v>0</v>
      </c>
      <c r="BA9" s="32">
        <f t="shared" si="6"/>
        <v>0</v>
      </c>
      <c r="BB9" s="32">
        <f t="shared" si="6"/>
        <v>0</v>
      </c>
      <c r="BC9" s="32">
        <f t="shared" si="6"/>
        <v>0</v>
      </c>
      <c r="BD9" s="32">
        <f t="shared" si="6"/>
        <v>0</v>
      </c>
      <c r="BE9" s="32">
        <f t="shared" si="6"/>
        <v>0</v>
      </c>
      <c r="BF9" s="32">
        <f t="shared" si="6"/>
        <v>0</v>
      </c>
      <c r="BG9" s="32">
        <f t="shared" si="6"/>
        <v>0</v>
      </c>
      <c r="BH9" s="32">
        <f t="shared" si="6"/>
        <v>0</v>
      </c>
      <c r="BI9" s="32">
        <f t="shared" si="6"/>
        <v>0</v>
      </c>
      <c r="BJ9" s="32">
        <f t="shared" si="6"/>
        <v>0</v>
      </c>
      <c r="BK9" s="32">
        <f t="shared" si="6"/>
        <v>0</v>
      </c>
      <c r="BL9" s="32">
        <f t="shared" si="6"/>
        <v>0</v>
      </c>
    </row>
    <row r="10" spans="1:64" ht="12.75" customHeight="1" outlineLevel="1" x14ac:dyDescent="0.2">
      <c r="A10" s="30"/>
      <c r="B10" s="28">
        <f>Remaining!A10</f>
        <v>390</v>
      </c>
      <c r="C10" s="28" t="str">
        <f>Remaining!B10</f>
        <v>Regulatory Affairs</v>
      </c>
      <c r="D10" s="32">
        <f t="shared" si="2"/>
        <v>0</v>
      </c>
      <c r="E10" s="32">
        <f t="shared" si="2"/>
        <v>0</v>
      </c>
      <c r="F10" s="32">
        <f t="shared" si="2"/>
        <v>0</v>
      </c>
      <c r="G10" s="32">
        <f t="shared" si="2"/>
        <v>0</v>
      </c>
      <c r="H10" s="32">
        <f t="shared" si="2"/>
        <v>0</v>
      </c>
      <c r="I10" s="32">
        <f t="shared" si="2"/>
        <v>0</v>
      </c>
      <c r="J10" s="32">
        <f t="shared" si="2"/>
        <v>0</v>
      </c>
      <c r="K10" s="32">
        <f t="shared" si="2"/>
        <v>0</v>
      </c>
      <c r="L10" s="32">
        <f t="shared" si="2"/>
        <v>0</v>
      </c>
      <c r="M10" s="32">
        <f t="shared" si="2"/>
        <v>0</v>
      </c>
      <c r="N10" s="32">
        <f t="shared" si="3"/>
        <v>0</v>
      </c>
      <c r="O10" s="32">
        <f t="shared" si="3"/>
        <v>0</v>
      </c>
      <c r="P10" s="32">
        <f t="shared" si="3"/>
        <v>0</v>
      </c>
      <c r="Q10" s="32">
        <f t="shared" si="3"/>
        <v>0</v>
      </c>
      <c r="R10" s="32">
        <f t="shared" si="3"/>
        <v>0</v>
      </c>
      <c r="S10" s="32">
        <f t="shared" si="3"/>
        <v>0</v>
      </c>
      <c r="T10" s="32">
        <f t="shared" si="3"/>
        <v>0</v>
      </c>
      <c r="U10" s="32">
        <f t="shared" si="3"/>
        <v>0</v>
      </c>
      <c r="V10" s="32">
        <f t="shared" si="3"/>
        <v>0</v>
      </c>
      <c r="W10" s="32">
        <f t="shared" si="3"/>
        <v>0</v>
      </c>
      <c r="X10" s="32">
        <f t="shared" si="4"/>
        <v>0</v>
      </c>
      <c r="Y10" s="32">
        <f t="shared" si="4"/>
        <v>0</v>
      </c>
      <c r="Z10" s="32">
        <f t="shared" si="4"/>
        <v>0</v>
      </c>
      <c r="AA10" s="32">
        <f t="shared" si="4"/>
        <v>0</v>
      </c>
      <c r="AB10" s="32">
        <f t="shared" si="4"/>
        <v>0</v>
      </c>
      <c r="AC10" s="32">
        <f t="shared" si="4"/>
        <v>0</v>
      </c>
      <c r="AD10" s="32">
        <f t="shared" si="4"/>
        <v>0</v>
      </c>
      <c r="AE10" s="32">
        <f t="shared" si="4"/>
        <v>0</v>
      </c>
      <c r="AF10" s="32">
        <f t="shared" si="4"/>
        <v>0</v>
      </c>
      <c r="AG10" s="32">
        <f t="shared" si="4"/>
        <v>0</v>
      </c>
      <c r="AH10" s="32">
        <f t="shared" si="5"/>
        <v>0</v>
      </c>
      <c r="AI10" s="32">
        <f t="shared" si="5"/>
        <v>0</v>
      </c>
      <c r="AJ10" s="32">
        <f t="shared" si="5"/>
        <v>0</v>
      </c>
      <c r="AK10" s="32">
        <f t="shared" si="5"/>
        <v>0</v>
      </c>
      <c r="AL10" s="32">
        <f t="shared" si="5"/>
        <v>0</v>
      </c>
      <c r="AM10" s="32">
        <f t="shared" si="5"/>
        <v>0</v>
      </c>
      <c r="AN10" s="32">
        <f t="shared" si="5"/>
        <v>0</v>
      </c>
      <c r="AO10" s="32">
        <f t="shared" si="5"/>
        <v>0</v>
      </c>
      <c r="AP10" s="32">
        <f t="shared" si="5"/>
        <v>0</v>
      </c>
      <c r="AQ10" s="32">
        <f t="shared" si="5"/>
        <v>0</v>
      </c>
      <c r="AR10" s="32">
        <f t="shared" si="6"/>
        <v>0</v>
      </c>
      <c r="AS10" s="32">
        <f t="shared" si="6"/>
        <v>0</v>
      </c>
      <c r="AT10" s="32">
        <f t="shared" si="6"/>
        <v>0</v>
      </c>
      <c r="AU10" s="32">
        <f t="shared" si="6"/>
        <v>0</v>
      </c>
      <c r="AV10" s="32">
        <f t="shared" si="6"/>
        <v>0</v>
      </c>
      <c r="AW10" s="32">
        <f t="shared" si="6"/>
        <v>0</v>
      </c>
      <c r="AX10" s="32">
        <f t="shared" si="6"/>
        <v>0</v>
      </c>
      <c r="AY10" s="32">
        <f t="shared" si="6"/>
        <v>0</v>
      </c>
      <c r="AZ10" s="32">
        <f t="shared" si="6"/>
        <v>0</v>
      </c>
      <c r="BA10" s="32">
        <f t="shared" si="6"/>
        <v>0</v>
      </c>
      <c r="BB10" s="32">
        <f t="shared" si="6"/>
        <v>0</v>
      </c>
      <c r="BC10" s="32">
        <f t="shared" si="6"/>
        <v>0</v>
      </c>
      <c r="BD10" s="32">
        <f t="shared" si="6"/>
        <v>0</v>
      </c>
      <c r="BE10" s="32">
        <f t="shared" si="6"/>
        <v>0</v>
      </c>
      <c r="BF10" s="32">
        <f t="shared" si="6"/>
        <v>0</v>
      </c>
      <c r="BG10" s="32">
        <f t="shared" si="6"/>
        <v>0</v>
      </c>
      <c r="BH10" s="32">
        <f t="shared" si="6"/>
        <v>0</v>
      </c>
      <c r="BI10" s="32">
        <f t="shared" si="6"/>
        <v>0</v>
      </c>
      <c r="BJ10" s="32">
        <f t="shared" si="6"/>
        <v>0</v>
      </c>
      <c r="BK10" s="32">
        <f t="shared" si="6"/>
        <v>0</v>
      </c>
      <c r="BL10" s="32">
        <f t="shared" si="6"/>
        <v>0</v>
      </c>
    </row>
    <row r="11" spans="1:64" ht="12.75" customHeight="1" outlineLevel="1" x14ac:dyDescent="0.2">
      <c r="A11" s="30"/>
      <c r="B11" s="28">
        <f>Remaining!A11</f>
        <v>0</v>
      </c>
      <c r="C11" s="28">
        <f>Remaining!B11</f>
        <v>0</v>
      </c>
      <c r="D11" s="32">
        <f t="shared" si="2"/>
        <v>0</v>
      </c>
      <c r="E11" s="32">
        <f t="shared" si="2"/>
        <v>0</v>
      </c>
      <c r="F11" s="32">
        <f t="shared" si="2"/>
        <v>0</v>
      </c>
      <c r="G11" s="32">
        <f t="shared" si="2"/>
        <v>0</v>
      </c>
      <c r="H11" s="32">
        <f t="shared" si="2"/>
        <v>0</v>
      </c>
      <c r="I11" s="32">
        <f t="shared" si="2"/>
        <v>0</v>
      </c>
      <c r="J11" s="32">
        <f t="shared" si="2"/>
        <v>0</v>
      </c>
      <c r="K11" s="32">
        <f t="shared" si="2"/>
        <v>0</v>
      </c>
      <c r="L11" s="32">
        <f t="shared" si="2"/>
        <v>0</v>
      </c>
      <c r="M11" s="32">
        <f t="shared" si="2"/>
        <v>0</v>
      </c>
      <c r="N11" s="32">
        <f t="shared" si="3"/>
        <v>0</v>
      </c>
      <c r="O11" s="32">
        <f t="shared" si="3"/>
        <v>0</v>
      </c>
      <c r="P11" s="32">
        <f t="shared" si="3"/>
        <v>0</v>
      </c>
      <c r="Q11" s="32">
        <f t="shared" si="3"/>
        <v>0</v>
      </c>
      <c r="R11" s="32">
        <f t="shared" si="3"/>
        <v>0</v>
      </c>
      <c r="S11" s="32">
        <f t="shared" si="3"/>
        <v>0</v>
      </c>
      <c r="T11" s="32">
        <f t="shared" si="3"/>
        <v>0</v>
      </c>
      <c r="U11" s="32">
        <f t="shared" si="3"/>
        <v>0</v>
      </c>
      <c r="V11" s="32">
        <f t="shared" si="3"/>
        <v>0</v>
      </c>
      <c r="W11" s="32">
        <f t="shared" si="3"/>
        <v>0</v>
      </c>
      <c r="X11" s="32">
        <f t="shared" si="4"/>
        <v>0</v>
      </c>
      <c r="Y11" s="32">
        <f t="shared" si="4"/>
        <v>0</v>
      </c>
      <c r="Z11" s="32">
        <f t="shared" si="4"/>
        <v>0</v>
      </c>
      <c r="AA11" s="32">
        <f t="shared" si="4"/>
        <v>0</v>
      </c>
      <c r="AB11" s="32">
        <f t="shared" si="4"/>
        <v>0</v>
      </c>
      <c r="AC11" s="32">
        <f t="shared" si="4"/>
        <v>0</v>
      </c>
      <c r="AD11" s="32">
        <f t="shared" si="4"/>
        <v>0</v>
      </c>
      <c r="AE11" s="32">
        <f t="shared" si="4"/>
        <v>0</v>
      </c>
      <c r="AF11" s="32">
        <f t="shared" si="4"/>
        <v>0</v>
      </c>
      <c r="AG11" s="32">
        <f t="shared" si="4"/>
        <v>0</v>
      </c>
      <c r="AH11" s="32">
        <f t="shared" si="5"/>
        <v>0</v>
      </c>
      <c r="AI11" s="32">
        <f t="shared" si="5"/>
        <v>0</v>
      </c>
      <c r="AJ11" s="32">
        <f t="shared" si="5"/>
        <v>0</v>
      </c>
      <c r="AK11" s="32">
        <f t="shared" si="5"/>
        <v>0</v>
      </c>
      <c r="AL11" s="32">
        <f t="shared" si="5"/>
        <v>0</v>
      </c>
      <c r="AM11" s="32">
        <f t="shared" si="5"/>
        <v>0</v>
      </c>
      <c r="AN11" s="32">
        <f t="shared" si="5"/>
        <v>0</v>
      </c>
      <c r="AO11" s="32">
        <f t="shared" si="5"/>
        <v>0</v>
      </c>
      <c r="AP11" s="32">
        <f t="shared" si="5"/>
        <v>0</v>
      </c>
      <c r="AQ11" s="32">
        <f t="shared" si="5"/>
        <v>0</v>
      </c>
      <c r="AR11" s="32">
        <f t="shared" si="6"/>
        <v>0</v>
      </c>
      <c r="AS11" s="32">
        <f t="shared" si="6"/>
        <v>0</v>
      </c>
      <c r="AT11" s="32">
        <f t="shared" si="6"/>
        <v>0</v>
      </c>
      <c r="AU11" s="32">
        <f t="shared" si="6"/>
        <v>0</v>
      </c>
      <c r="AV11" s="32">
        <f t="shared" si="6"/>
        <v>0</v>
      </c>
      <c r="AW11" s="32">
        <f t="shared" si="6"/>
        <v>0</v>
      </c>
      <c r="AX11" s="32">
        <f t="shared" si="6"/>
        <v>0</v>
      </c>
      <c r="AY11" s="32">
        <f t="shared" si="6"/>
        <v>0</v>
      </c>
      <c r="AZ11" s="32">
        <f t="shared" si="6"/>
        <v>0</v>
      </c>
      <c r="BA11" s="32">
        <f t="shared" si="6"/>
        <v>0</v>
      </c>
      <c r="BB11" s="32">
        <f t="shared" si="6"/>
        <v>0</v>
      </c>
      <c r="BC11" s="32">
        <f t="shared" si="6"/>
        <v>0</v>
      </c>
      <c r="BD11" s="32">
        <f t="shared" si="6"/>
        <v>0</v>
      </c>
      <c r="BE11" s="32">
        <f t="shared" si="6"/>
        <v>0</v>
      </c>
      <c r="BF11" s="32">
        <f t="shared" si="6"/>
        <v>0</v>
      </c>
      <c r="BG11" s="32">
        <f t="shared" si="6"/>
        <v>0</v>
      </c>
      <c r="BH11" s="32">
        <f t="shared" si="6"/>
        <v>0</v>
      </c>
      <c r="BI11" s="32">
        <f t="shared" si="6"/>
        <v>0</v>
      </c>
      <c r="BJ11" s="32">
        <f t="shared" si="6"/>
        <v>0</v>
      </c>
      <c r="BK11" s="32">
        <f t="shared" si="6"/>
        <v>0</v>
      </c>
      <c r="BL11" s="32">
        <f t="shared" si="6"/>
        <v>0</v>
      </c>
    </row>
    <row r="12" spans="1:64" x14ac:dyDescent="0.2">
      <c r="A12" s="30"/>
      <c r="B12" s="149" t="str">
        <f>Remaining!A12</f>
        <v>02.</v>
      </c>
      <c r="C12" s="150" t="str">
        <f>Remaining!B12</f>
        <v xml:space="preserve">Project Controls               </v>
      </c>
      <c r="D12" s="150">
        <f>SUM(D13:D15)</f>
        <v>0</v>
      </c>
      <c r="E12" s="150">
        <f t="shared" ref="E12:AV12" si="7">SUM(E13:E15)</f>
        <v>5</v>
      </c>
      <c r="F12" s="150">
        <f t="shared" si="7"/>
        <v>14</v>
      </c>
      <c r="G12" s="150">
        <f t="shared" si="7"/>
        <v>11</v>
      </c>
      <c r="H12" s="150">
        <f t="shared" si="7"/>
        <v>23.5</v>
      </c>
      <c r="I12" s="150">
        <f t="shared" si="7"/>
        <v>44</v>
      </c>
      <c r="J12" s="150">
        <f t="shared" si="7"/>
        <v>42</v>
      </c>
      <c r="K12" s="150">
        <f t="shared" si="7"/>
        <v>55</v>
      </c>
      <c r="L12" s="150">
        <f t="shared" si="7"/>
        <v>57</v>
      </c>
      <c r="M12" s="150">
        <f t="shared" si="7"/>
        <v>46</v>
      </c>
      <c r="N12" s="150">
        <f t="shared" si="7"/>
        <v>49</v>
      </c>
      <c r="O12" s="150">
        <f t="shared" si="7"/>
        <v>68.5</v>
      </c>
      <c r="P12" s="150">
        <f t="shared" si="7"/>
        <v>37.25</v>
      </c>
      <c r="Q12" s="150">
        <f t="shared" si="7"/>
        <v>90</v>
      </c>
      <c r="R12" s="150">
        <f t="shared" si="7"/>
        <v>113</v>
      </c>
      <c r="S12" s="150">
        <f t="shared" si="7"/>
        <v>72.5</v>
      </c>
      <c r="T12" s="150">
        <f t="shared" si="7"/>
        <v>24.5</v>
      </c>
      <c r="U12" s="150">
        <f t="shared" si="7"/>
        <v>0</v>
      </c>
      <c r="V12" s="150">
        <f t="shared" si="7"/>
        <v>0</v>
      </c>
      <c r="W12" s="150">
        <f t="shared" si="7"/>
        <v>0</v>
      </c>
      <c r="X12" s="150">
        <f t="shared" si="7"/>
        <v>0</v>
      </c>
      <c r="Y12" s="150">
        <f t="shared" si="7"/>
        <v>0</v>
      </c>
      <c r="Z12" s="150">
        <f t="shared" si="7"/>
        <v>0</v>
      </c>
      <c r="AA12" s="150">
        <f t="shared" si="7"/>
        <v>0</v>
      </c>
      <c r="AB12" s="150">
        <f t="shared" si="7"/>
        <v>0</v>
      </c>
      <c r="AC12" s="150">
        <f t="shared" si="7"/>
        <v>0</v>
      </c>
      <c r="AD12" s="150">
        <f t="shared" si="7"/>
        <v>0</v>
      </c>
      <c r="AE12" s="150">
        <f t="shared" si="7"/>
        <v>0</v>
      </c>
      <c r="AF12" s="150">
        <f t="shared" si="7"/>
        <v>0</v>
      </c>
      <c r="AG12" s="150">
        <f t="shared" si="7"/>
        <v>0</v>
      </c>
      <c r="AH12" s="150">
        <f t="shared" si="7"/>
        <v>0</v>
      </c>
      <c r="AI12" s="150">
        <f t="shared" si="7"/>
        <v>0</v>
      </c>
      <c r="AJ12" s="150">
        <f t="shared" si="7"/>
        <v>0</v>
      </c>
      <c r="AK12" s="150">
        <f t="shared" si="7"/>
        <v>0</v>
      </c>
      <c r="AL12" s="150">
        <f t="shared" si="7"/>
        <v>0</v>
      </c>
      <c r="AM12" s="150">
        <f t="shared" si="7"/>
        <v>0</v>
      </c>
      <c r="AN12" s="150">
        <f t="shared" si="7"/>
        <v>0</v>
      </c>
      <c r="AO12" s="150">
        <f t="shared" si="7"/>
        <v>0</v>
      </c>
      <c r="AP12" s="150">
        <f t="shared" si="7"/>
        <v>0</v>
      </c>
      <c r="AQ12" s="150">
        <f t="shared" si="7"/>
        <v>0</v>
      </c>
      <c r="AR12" s="150">
        <f t="shared" si="7"/>
        <v>0</v>
      </c>
      <c r="AS12" s="150">
        <f t="shared" si="7"/>
        <v>0</v>
      </c>
      <c r="AT12" s="150">
        <f t="shared" si="7"/>
        <v>0</v>
      </c>
      <c r="AU12" s="150">
        <f t="shared" si="7"/>
        <v>0</v>
      </c>
      <c r="AV12" s="150">
        <f t="shared" si="7"/>
        <v>0</v>
      </c>
      <c r="AW12" s="150">
        <f t="shared" ref="AW12:BL12" si="8">SUM(AW13:AW15)</f>
        <v>0</v>
      </c>
      <c r="AX12" s="150">
        <f t="shared" si="8"/>
        <v>0</v>
      </c>
      <c r="AY12" s="150">
        <f t="shared" si="8"/>
        <v>0</v>
      </c>
      <c r="AZ12" s="150">
        <f t="shared" si="8"/>
        <v>0</v>
      </c>
      <c r="BA12" s="150">
        <f t="shared" si="8"/>
        <v>0</v>
      </c>
      <c r="BB12" s="150">
        <f t="shared" si="8"/>
        <v>0</v>
      </c>
      <c r="BC12" s="150">
        <f t="shared" si="8"/>
        <v>0</v>
      </c>
      <c r="BD12" s="150">
        <f t="shared" si="8"/>
        <v>0</v>
      </c>
      <c r="BE12" s="150">
        <f t="shared" si="8"/>
        <v>0</v>
      </c>
      <c r="BF12" s="150">
        <f t="shared" si="8"/>
        <v>0</v>
      </c>
      <c r="BG12" s="150">
        <f t="shared" si="8"/>
        <v>0</v>
      </c>
      <c r="BH12" s="150">
        <f t="shared" si="8"/>
        <v>0</v>
      </c>
      <c r="BI12" s="150">
        <f t="shared" si="8"/>
        <v>0</v>
      </c>
      <c r="BJ12" s="150">
        <f t="shared" si="8"/>
        <v>0</v>
      </c>
      <c r="BK12" s="150">
        <f t="shared" si="8"/>
        <v>0</v>
      </c>
      <c r="BL12" s="150">
        <f t="shared" si="8"/>
        <v>0</v>
      </c>
    </row>
    <row r="13" spans="1:64" ht="12.75" hidden="1" customHeight="1" outlineLevel="1" x14ac:dyDescent="0.2">
      <c r="A13" s="30"/>
      <c r="B13" s="28">
        <f>Remaining!A13</f>
        <v>230</v>
      </c>
      <c r="C13" s="28" t="str">
        <f>Remaining!B13</f>
        <v xml:space="preserve">Project Controls               </v>
      </c>
      <c r="D13" s="32">
        <f t="shared" ref="D13:M15" si="9">IF(D$65&lt;&gt;"Grand Total",SUMIF($B$66:$B$94,$B13,D$66:D$94),0)</f>
        <v>0</v>
      </c>
      <c r="E13" s="32">
        <f t="shared" si="9"/>
        <v>5</v>
      </c>
      <c r="F13" s="32">
        <f t="shared" si="9"/>
        <v>14</v>
      </c>
      <c r="G13" s="32">
        <f t="shared" si="9"/>
        <v>11</v>
      </c>
      <c r="H13" s="32">
        <f t="shared" si="9"/>
        <v>23.5</v>
      </c>
      <c r="I13" s="32">
        <f t="shared" si="9"/>
        <v>33</v>
      </c>
      <c r="J13" s="32">
        <f t="shared" si="9"/>
        <v>32</v>
      </c>
      <c r="K13" s="32">
        <f t="shared" si="9"/>
        <v>45</v>
      </c>
      <c r="L13" s="32">
        <f t="shared" si="9"/>
        <v>57</v>
      </c>
      <c r="M13" s="32">
        <f t="shared" si="9"/>
        <v>46</v>
      </c>
      <c r="N13" s="32">
        <f t="shared" ref="N13:W15" si="10">IF(N$65&lt;&gt;"Grand Total",SUMIF($B$66:$B$94,$B13,N$66:N$94),0)</f>
        <v>44</v>
      </c>
      <c r="O13" s="32">
        <f t="shared" si="10"/>
        <v>49</v>
      </c>
      <c r="P13" s="32">
        <f t="shared" si="10"/>
        <v>6</v>
      </c>
      <c r="Q13" s="32">
        <f t="shared" si="10"/>
        <v>39</v>
      </c>
      <c r="R13" s="32">
        <f t="shared" si="10"/>
        <v>32</v>
      </c>
      <c r="S13" s="32">
        <f t="shared" si="10"/>
        <v>27</v>
      </c>
      <c r="T13" s="32">
        <f t="shared" si="10"/>
        <v>24</v>
      </c>
      <c r="U13" s="32">
        <f t="shared" si="10"/>
        <v>0</v>
      </c>
      <c r="V13" s="32">
        <f t="shared" si="10"/>
        <v>0</v>
      </c>
      <c r="W13" s="32">
        <f t="shared" si="10"/>
        <v>0</v>
      </c>
      <c r="X13" s="32">
        <f t="shared" ref="X13:AG15" si="11">IF(X$65&lt;&gt;"Grand Total",SUMIF($B$66:$B$94,$B13,X$66:X$94),0)</f>
        <v>0</v>
      </c>
      <c r="Y13" s="32">
        <f t="shared" si="11"/>
        <v>0</v>
      </c>
      <c r="Z13" s="32">
        <f t="shared" si="11"/>
        <v>0</v>
      </c>
      <c r="AA13" s="32">
        <f t="shared" si="11"/>
        <v>0</v>
      </c>
      <c r="AB13" s="32">
        <f t="shared" si="11"/>
        <v>0</v>
      </c>
      <c r="AC13" s="32">
        <f t="shared" si="11"/>
        <v>0</v>
      </c>
      <c r="AD13" s="32">
        <f t="shared" si="11"/>
        <v>0</v>
      </c>
      <c r="AE13" s="32">
        <f t="shared" si="11"/>
        <v>0</v>
      </c>
      <c r="AF13" s="32">
        <f t="shared" si="11"/>
        <v>0</v>
      </c>
      <c r="AG13" s="32">
        <f t="shared" si="11"/>
        <v>0</v>
      </c>
      <c r="AH13" s="32">
        <f t="shared" ref="AH13:AQ15" si="12">IF(AH$65&lt;&gt;"Grand Total",SUMIF($B$66:$B$94,$B13,AH$66:AH$94),0)</f>
        <v>0</v>
      </c>
      <c r="AI13" s="32">
        <f t="shared" si="12"/>
        <v>0</v>
      </c>
      <c r="AJ13" s="32">
        <f t="shared" si="12"/>
        <v>0</v>
      </c>
      <c r="AK13" s="32">
        <f t="shared" si="12"/>
        <v>0</v>
      </c>
      <c r="AL13" s="32">
        <f t="shared" si="12"/>
        <v>0</v>
      </c>
      <c r="AM13" s="32">
        <f t="shared" si="12"/>
        <v>0</v>
      </c>
      <c r="AN13" s="32">
        <f t="shared" si="12"/>
        <v>0</v>
      </c>
      <c r="AO13" s="32">
        <f t="shared" si="12"/>
        <v>0</v>
      </c>
      <c r="AP13" s="32">
        <f t="shared" si="12"/>
        <v>0</v>
      </c>
      <c r="AQ13" s="32">
        <f t="shared" si="12"/>
        <v>0</v>
      </c>
      <c r="AR13" s="32">
        <f t="shared" ref="AR13:BL15" si="13">IF(AR$65&lt;&gt;"Grand Total",SUMIF($B$66:$B$94,$B13,AR$66:AR$94),0)</f>
        <v>0</v>
      </c>
      <c r="AS13" s="32">
        <f t="shared" si="13"/>
        <v>0</v>
      </c>
      <c r="AT13" s="32">
        <f t="shared" si="13"/>
        <v>0</v>
      </c>
      <c r="AU13" s="32">
        <f t="shared" si="13"/>
        <v>0</v>
      </c>
      <c r="AV13" s="32">
        <f t="shared" si="13"/>
        <v>0</v>
      </c>
      <c r="AW13" s="32">
        <f t="shared" si="13"/>
        <v>0</v>
      </c>
      <c r="AX13" s="32">
        <f t="shared" si="13"/>
        <v>0</v>
      </c>
      <c r="AY13" s="32">
        <f t="shared" si="13"/>
        <v>0</v>
      </c>
      <c r="AZ13" s="32">
        <f t="shared" si="13"/>
        <v>0</v>
      </c>
      <c r="BA13" s="32">
        <f t="shared" si="13"/>
        <v>0</v>
      </c>
      <c r="BB13" s="32">
        <f t="shared" si="13"/>
        <v>0</v>
      </c>
      <c r="BC13" s="32">
        <f t="shared" si="13"/>
        <v>0</v>
      </c>
      <c r="BD13" s="32">
        <f t="shared" si="13"/>
        <v>0</v>
      </c>
      <c r="BE13" s="32">
        <f t="shared" si="13"/>
        <v>0</v>
      </c>
      <c r="BF13" s="32">
        <f t="shared" si="13"/>
        <v>0</v>
      </c>
      <c r="BG13" s="32">
        <f t="shared" si="13"/>
        <v>0</v>
      </c>
      <c r="BH13" s="32">
        <f t="shared" si="13"/>
        <v>0</v>
      </c>
      <c r="BI13" s="32">
        <f t="shared" si="13"/>
        <v>0</v>
      </c>
      <c r="BJ13" s="32">
        <f t="shared" si="13"/>
        <v>0</v>
      </c>
      <c r="BK13" s="32">
        <f t="shared" si="13"/>
        <v>0</v>
      </c>
      <c r="BL13" s="32">
        <f t="shared" si="13"/>
        <v>0</v>
      </c>
    </row>
    <row r="14" spans="1:64" ht="12.75" hidden="1" customHeight="1" outlineLevel="1" x14ac:dyDescent="0.2">
      <c r="A14" s="30"/>
      <c r="B14" s="28">
        <f>Remaining!A14</f>
        <v>250</v>
      </c>
      <c r="C14" s="28" t="str">
        <f>Remaining!B14</f>
        <v xml:space="preserve">Estimating                     </v>
      </c>
      <c r="D14" s="32">
        <f t="shared" si="9"/>
        <v>0</v>
      </c>
      <c r="E14" s="32">
        <f t="shared" si="9"/>
        <v>0</v>
      </c>
      <c r="F14" s="32">
        <f t="shared" si="9"/>
        <v>0</v>
      </c>
      <c r="G14" s="32">
        <f t="shared" si="9"/>
        <v>0</v>
      </c>
      <c r="H14" s="32">
        <f t="shared" si="9"/>
        <v>0</v>
      </c>
      <c r="I14" s="32">
        <f t="shared" si="9"/>
        <v>11</v>
      </c>
      <c r="J14" s="32">
        <f t="shared" si="9"/>
        <v>10</v>
      </c>
      <c r="K14" s="32">
        <f t="shared" si="9"/>
        <v>10</v>
      </c>
      <c r="L14" s="32">
        <f t="shared" si="9"/>
        <v>0</v>
      </c>
      <c r="M14" s="32">
        <f t="shared" si="9"/>
        <v>0</v>
      </c>
      <c r="N14" s="32">
        <f t="shared" si="10"/>
        <v>5</v>
      </c>
      <c r="O14" s="32">
        <f t="shared" si="10"/>
        <v>19.5</v>
      </c>
      <c r="P14" s="32">
        <f t="shared" si="10"/>
        <v>31.25</v>
      </c>
      <c r="Q14" s="32">
        <f t="shared" si="10"/>
        <v>51</v>
      </c>
      <c r="R14" s="32">
        <f t="shared" si="10"/>
        <v>81</v>
      </c>
      <c r="S14" s="32">
        <f t="shared" si="10"/>
        <v>45.5</v>
      </c>
      <c r="T14" s="32">
        <f t="shared" si="10"/>
        <v>0.5</v>
      </c>
      <c r="U14" s="32">
        <f t="shared" si="10"/>
        <v>0</v>
      </c>
      <c r="V14" s="32">
        <f t="shared" si="10"/>
        <v>0</v>
      </c>
      <c r="W14" s="32">
        <f t="shared" si="10"/>
        <v>0</v>
      </c>
      <c r="X14" s="32">
        <f t="shared" si="11"/>
        <v>0</v>
      </c>
      <c r="Y14" s="32">
        <f t="shared" si="11"/>
        <v>0</v>
      </c>
      <c r="Z14" s="32">
        <f t="shared" si="11"/>
        <v>0</v>
      </c>
      <c r="AA14" s="32">
        <f t="shared" si="11"/>
        <v>0</v>
      </c>
      <c r="AB14" s="32">
        <f t="shared" si="11"/>
        <v>0</v>
      </c>
      <c r="AC14" s="32">
        <f t="shared" si="11"/>
        <v>0</v>
      </c>
      <c r="AD14" s="32">
        <f t="shared" si="11"/>
        <v>0</v>
      </c>
      <c r="AE14" s="32">
        <f t="shared" si="11"/>
        <v>0</v>
      </c>
      <c r="AF14" s="32">
        <f t="shared" si="11"/>
        <v>0</v>
      </c>
      <c r="AG14" s="32">
        <f t="shared" si="11"/>
        <v>0</v>
      </c>
      <c r="AH14" s="32">
        <f t="shared" si="12"/>
        <v>0</v>
      </c>
      <c r="AI14" s="32">
        <f t="shared" si="12"/>
        <v>0</v>
      </c>
      <c r="AJ14" s="32">
        <f t="shared" si="12"/>
        <v>0</v>
      </c>
      <c r="AK14" s="32">
        <f t="shared" si="12"/>
        <v>0</v>
      </c>
      <c r="AL14" s="32">
        <f t="shared" si="12"/>
        <v>0</v>
      </c>
      <c r="AM14" s="32">
        <f t="shared" si="12"/>
        <v>0</v>
      </c>
      <c r="AN14" s="32">
        <f t="shared" si="12"/>
        <v>0</v>
      </c>
      <c r="AO14" s="32">
        <f t="shared" si="12"/>
        <v>0</v>
      </c>
      <c r="AP14" s="32">
        <f t="shared" si="12"/>
        <v>0</v>
      </c>
      <c r="AQ14" s="32">
        <f t="shared" si="12"/>
        <v>0</v>
      </c>
      <c r="AR14" s="32">
        <f t="shared" si="13"/>
        <v>0</v>
      </c>
      <c r="AS14" s="32">
        <f t="shared" si="13"/>
        <v>0</v>
      </c>
      <c r="AT14" s="32">
        <f t="shared" si="13"/>
        <v>0</v>
      </c>
      <c r="AU14" s="32">
        <f t="shared" si="13"/>
        <v>0</v>
      </c>
      <c r="AV14" s="32">
        <f t="shared" si="13"/>
        <v>0</v>
      </c>
      <c r="AW14" s="32">
        <f t="shared" si="13"/>
        <v>0</v>
      </c>
      <c r="AX14" s="32">
        <f t="shared" si="13"/>
        <v>0</v>
      </c>
      <c r="AY14" s="32">
        <f t="shared" si="13"/>
        <v>0</v>
      </c>
      <c r="AZ14" s="32">
        <f t="shared" si="13"/>
        <v>0</v>
      </c>
      <c r="BA14" s="32">
        <f t="shared" si="13"/>
        <v>0</v>
      </c>
      <c r="BB14" s="32">
        <f t="shared" si="13"/>
        <v>0</v>
      </c>
      <c r="BC14" s="32">
        <f t="shared" si="13"/>
        <v>0</v>
      </c>
      <c r="BD14" s="32">
        <f t="shared" si="13"/>
        <v>0</v>
      </c>
      <c r="BE14" s="32">
        <f t="shared" si="13"/>
        <v>0</v>
      </c>
      <c r="BF14" s="32">
        <f t="shared" si="13"/>
        <v>0</v>
      </c>
      <c r="BG14" s="32">
        <f t="shared" si="13"/>
        <v>0</v>
      </c>
      <c r="BH14" s="32">
        <f t="shared" si="13"/>
        <v>0</v>
      </c>
      <c r="BI14" s="32">
        <f t="shared" si="13"/>
        <v>0</v>
      </c>
      <c r="BJ14" s="32">
        <f t="shared" si="13"/>
        <v>0</v>
      </c>
      <c r="BK14" s="32">
        <f t="shared" si="13"/>
        <v>0</v>
      </c>
      <c r="BL14" s="32">
        <f t="shared" si="13"/>
        <v>0</v>
      </c>
    </row>
    <row r="15" spans="1:64" ht="12.75" hidden="1" customHeight="1" outlineLevel="1" x14ac:dyDescent="0.2">
      <c r="A15" s="30"/>
      <c r="B15" s="28">
        <f>Remaining!A15</f>
        <v>0</v>
      </c>
      <c r="C15" s="28">
        <f>Remaining!B15</f>
        <v>0</v>
      </c>
      <c r="D15" s="32">
        <f t="shared" si="9"/>
        <v>0</v>
      </c>
      <c r="E15" s="32">
        <f t="shared" si="9"/>
        <v>0</v>
      </c>
      <c r="F15" s="32">
        <f t="shared" si="9"/>
        <v>0</v>
      </c>
      <c r="G15" s="32">
        <f t="shared" si="9"/>
        <v>0</v>
      </c>
      <c r="H15" s="32">
        <f t="shared" si="9"/>
        <v>0</v>
      </c>
      <c r="I15" s="32">
        <f t="shared" si="9"/>
        <v>0</v>
      </c>
      <c r="J15" s="32">
        <f t="shared" si="9"/>
        <v>0</v>
      </c>
      <c r="K15" s="32">
        <f t="shared" si="9"/>
        <v>0</v>
      </c>
      <c r="L15" s="32">
        <f t="shared" si="9"/>
        <v>0</v>
      </c>
      <c r="M15" s="32">
        <f t="shared" si="9"/>
        <v>0</v>
      </c>
      <c r="N15" s="32">
        <f t="shared" si="10"/>
        <v>0</v>
      </c>
      <c r="O15" s="32">
        <f t="shared" si="10"/>
        <v>0</v>
      </c>
      <c r="P15" s="32">
        <f t="shared" si="10"/>
        <v>0</v>
      </c>
      <c r="Q15" s="32">
        <f t="shared" si="10"/>
        <v>0</v>
      </c>
      <c r="R15" s="32">
        <f t="shared" si="10"/>
        <v>0</v>
      </c>
      <c r="S15" s="32">
        <f t="shared" si="10"/>
        <v>0</v>
      </c>
      <c r="T15" s="32">
        <f t="shared" si="10"/>
        <v>0</v>
      </c>
      <c r="U15" s="32">
        <f t="shared" si="10"/>
        <v>0</v>
      </c>
      <c r="V15" s="32">
        <f t="shared" si="10"/>
        <v>0</v>
      </c>
      <c r="W15" s="32">
        <f t="shared" si="10"/>
        <v>0</v>
      </c>
      <c r="X15" s="32">
        <f t="shared" si="11"/>
        <v>0</v>
      </c>
      <c r="Y15" s="32">
        <f t="shared" si="11"/>
        <v>0</v>
      </c>
      <c r="Z15" s="32">
        <f t="shared" si="11"/>
        <v>0</v>
      </c>
      <c r="AA15" s="32">
        <f t="shared" si="11"/>
        <v>0</v>
      </c>
      <c r="AB15" s="32">
        <f t="shared" si="11"/>
        <v>0</v>
      </c>
      <c r="AC15" s="32">
        <f t="shared" si="11"/>
        <v>0</v>
      </c>
      <c r="AD15" s="32">
        <f t="shared" si="11"/>
        <v>0</v>
      </c>
      <c r="AE15" s="32">
        <f t="shared" si="11"/>
        <v>0</v>
      </c>
      <c r="AF15" s="32">
        <f t="shared" si="11"/>
        <v>0</v>
      </c>
      <c r="AG15" s="32">
        <f t="shared" si="11"/>
        <v>0</v>
      </c>
      <c r="AH15" s="32">
        <f t="shared" si="12"/>
        <v>0</v>
      </c>
      <c r="AI15" s="32">
        <f t="shared" si="12"/>
        <v>0</v>
      </c>
      <c r="AJ15" s="32">
        <f t="shared" si="12"/>
        <v>0</v>
      </c>
      <c r="AK15" s="32">
        <f t="shared" si="12"/>
        <v>0</v>
      </c>
      <c r="AL15" s="32">
        <f t="shared" si="12"/>
        <v>0</v>
      </c>
      <c r="AM15" s="32">
        <f t="shared" si="12"/>
        <v>0</v>
      </c>
      <c r="AN15" s="32">
        <f t="shared" si="12"/>
        <v>0</v>
      </c>
      <c r="AO15" s="32">
        <f t="shared" si="12"/>
        <v>0</v>
      </c>
      <c r="AP15" s="32">
        <f t="shared" si="12"/>
        <v>0</v>
      </c>
      <c r="AQ15" s="32">
        <f t="shared" si="12"/>
        <v>0</v>
      </c>
      <c r="AR15" s="32">
        <f t="shared" si="13"/>
        <v>0</v>
      </c>
      <c r="AS15" s="32">
        <f t="shared" si="13"/>
        <v>0</v>
      </c>
      <c r="AT15" s="32">
        <f t="shared" si="13"/>
        <v>0</v>
      </c>
      <c r="AU15" s="32">
        <f t="shared" si="13"/>
        <v>0</v>
      </c>
      <c r="AV15" s="32">
        <f t="shared" si="13"/>
        <v>0</v>
      </c>
      <c r="AW15" s="32">
        <f t="shared" si="13"/>
        <v>0</v>
      </c>
      <c r="AX15" s="32">
        <f t="shared" si="13"/>
        <v>0</v>
      </c>
      <c r="AY15" s="32">
        <f t="shared" si="13"/>
        <v>0</v>
      </c>
      <c r="AZ15" s="32">
        <f t="shared" si="13"/>
        <v>0</v>
      </c>
      <c r="BA15" s="32">
        <f t="shared" si="13"/>
        <v>0</v>
      </c>
      <c r="BB15" s="32">
        <f t="shared" si="13"/>
        <v>0</v>
      </c>
      <c r="BC15" s="32">
        <f t="shared" si="13"/>
        <v>0</v>
      </c>
      <c r="BD15" s="32">
        <f t="shared" si="13"/>
        <v>0</v>
      </c>
      <c r="BE15" s="32">
        <f t="shared" si="13"/>
        <v>0</v>
      </c>
      <c r="BF15" s="32">
        <f t="shared" si="13"/>
        <v>0</v>
      </c>
      <c r="BG15" s="32">
        <f t="shared" si="13"/>
        <v>0</v>
      </c>
      <c r="BH15" s="32">
        <f t="shared" si="13"/>
        <v>0</v>
      </c>
      <c r="BI15" s="32">
        <f t="shared" si="13"/>
        <v>0</v>
      </c>
      <c r="BJ15" s="32">
        <f t="shared" si="13"/>
        <v>0</v>
      </c>
      <c r="BK15" s="32">
        <f t="shared" si="13"/>
        <v>0</v>
      </c>
      <c r="BL15" s="32">
        <f t="shared" si="13"/>
        <v>0</v>
      </c>
    </row>
    <row r="16" spans="1:64" collapsed="1" x14ac:dyDescent="0.2">
      <c r="A16" s="30"/>
      <c r="B16" s="149" t="str">
        <f>Remaining!A16</f>
        <v>03.</v>
      </c>
      <c r="C16" s="150" t="str">
        <f>Remaining!B16</f>
        <v xml:space="preserve">Document Control               </v>
      </c>
      <c r="D16" s="150">
        <f>SUM(D17:D18)</f>
        <v>0</v>
      </c>
      <c r="E16" s="150">
        <f t="shared" ref="E16:AV16" si="14">SUM(E17:E18)</f>
        <v>0</v>
      </c>
      <c r="F16" s="150">
        <f t="shared" si="14"/>
        <v>0</v>
      </c>
      <c r="G16" s="150">
        <f t="shared" si="14"/>
        <v>0</v>
      </c>
      <c r="H16" s="150">
        <f t="shared" si="14"/>
        <v>8</v>
      </c>
      <c r="I16" s="150">
        <f t="shared" si="14"/>
        <v>10</v>
      </c>
      <c r="J16" s="150">
        <f t="shared" si="14"/>
        <v>8</v>
      </c>
      <c r="K16" s="150">
        <f t="shared" si="14"/>
        <v>15</v>
      </c>
      <c r="L16" s="150">
        <f t="shared" si="14"/>
        <v>10</v>
      </c>
      <c r="M16" s="150">
        <f t="shared" si="14"/>
        <v>14</v>
      </c>
      <c r="N16" s="150">
        <f t="shared" si="14"/>
        <v>20</v>
      </c>
      <c r="O16" s="150">
        <f t="shared" si="14"/>
        <v>20</v>
      </c>
      <c r="P16" s="150">
        <f t="shared" si="14"/>
        <v>20</v>
      </c>
      <c r="Q16" s="150">
        <f t="shared" si="14"/>
        <v>20</v>
      </c>
      <c r="R16" s="150">
        <f t="shared" si="14"/>
        <v>20</v>
      </c>
      <c r="S16" s="150">
        <f t="shared" si="14"/>
        <v>15</v>
      </c>
      <c r="T16" s="150">
        <f t="shared" si="14"/>
        <v>9</v>
      </c>
      <c r="U16" s="150">
        <f t="shared" si="14"/>
        <v>0</v>
      </c>
      <c r="V16" s="150">
        <f t="shared" si="14"/>
        <v>0</v>
      </c>
      <c r="W16" s="150">
        <f t="shared" si="14"/>
        <v>0</v>
      </c>
      <c r="X16" s="150">
        <f t="shared" si="14"/>
        <v>0</v>
      </c>
      <c r="Y16" s="150">
        <f t="shared" si="14"/>
        <v>0</v>
      </c>
      <c r="Z16" s="150">
        <f t="shared" si="14"/>
        <v>0</v>
      </c>
      <c r="AA16" s="150">
        <f t="shared" si="14"/>
        <v>0</v>
      </c>
      <c r="AB16" s="150">
        <f t="shared" si="14"/>
        <v>0</v>
      </c>
      <c r="AC16" s="150">
        <f t="shared" si="14"/>
        <v>0</v>
      </c>
      <c r="AD16" s="150">
        <f t="shared" si="14"/>
        <v>0</v>
      </c>
      <c r="AE16" s="150">
        <f t="shared" si="14"/>
        <v>0</v>
      </c>
      <c r="AF16" s="150">
        <f t="shared" si="14"/>
        <v>0</v>
      </c>
      <c r="AG16" s="150">
        <f t="shared" si="14"/>
        <v>0</v>
      </c>
      <c r="AH16" s="150">
        <f t="shared" si="14"/>
        <v>0</v>
      </c>
      <c r="AI16" s="150">
        <f t="shared" si="14"/>
        <v>0</v>
      </c>
      <c r="AJ16" s="150">
        <f t="shared" si="14"/>
        <v>0</v>
      </c>
      <c r="AK16" s="150">
        <f t="shared" si="14"/>
        <v>0</v>
      </c>
      <c r="AL16" s="150">
        <f t="shared" si="14"/>
        <v>0</v>
      </c>
      <c r="AM16" s="150">
        <f t="shared" si="14"/>
        <v>0</v>
      </c>
      <c r="AN16" s="150">
        <f t="shared" si="14"/>
        <v>0</v>
      </c>
      <c r="AO16" s="150">
        <f t="shared" si="14"/>
        <v>0</v>
      </c>
      <c r="AP16" s="150">
        <f t="shared" si="14"/>
        <v>0</v>
      </c>
      <c r="AQ16" s="150">
        <f t="shared" si="14"/>
        <v>0</v>
      </c>
      <c r="AR16" s="150">
        <f t="shared" si="14"/>
        <v>0</v>
      </c>
      <c r="AS16" s="150">
        <f t="shared" si="14"/>
        <v>0</v>
      </c>
      <c r="AT16" s="150">
        <f t="shared" si="14"/>
        <v>0</v>
      </c>
      <c r="AU16" s="150">
        <f t="shared" si="14"/>
        <v>0</v>
      </c>
      <c r="AV16" s="150">
        <f t="shared" si="14"/>
        <v>0</v>
      </c>
      <c r="AW16" s="150">
        <f t="shared" ref="AW16:BL16" si="15">SUM(AW17:AW18)</f>
        <v>0</v>
      </c>
      <c r="AX16" s="150">
        <f t="shared" si="15"/>
        <v>0</v>
      </c>
      <c r="AY16" s="150">
        <f t="shared" si="15"/>
        <v>0</v>
      </c>
      <c r="AZ16" s="150">
        <f t="shared" si="15"/>
        <v>0</v>
      </c>
      <c r="BA16" s="150">
        <f t="shared" si="15"/>
        <v>0</v>
      </c>
      <c r="BB16" s="150">
        <f t="shared" si="15"/>
        <v>0</v>
      </c>
      <c r="BC16" s="150">
        <f t="shared" si="15"/>
        <v>0</v>
      </c>
      <c r="BD16" s="150">
        <f t="shared" si="15"/>
        <v>0</v>
      </c>
      <c r="BE16" s="150">
        <f t="shared" si="15"/>
        <v>0</v>
      </c>
      <c r="BF16" s="150">
        <f t="shared" si="15"/>
        <v>0</v>
      </c>
      <c r="BG16" s="150">
        <f t="shared" si="15"/>
        <v>0</v>
      </c>
      <c r="BH16" s="150">
        <f t="shared" si="15"/>
        <v>0</v>
      </c>
      <c r="BI16" s="150">
        <f t="shared" si="15"/>
        <v>0</v>
      </c>
      <c r="BJ16" s="150">
        <f t="shared" si="15"/>
        <v>0</v>
      </c>
      <c r="BK16" s="150">
        <f t="shared" si="15"/>
        <v>0</v>
      </c>
      <c r="BL16" s="150">
        <f t="shared" si="15"/>
        <v>0</v>
      </c>
    </row>
    <row r="17" spans="1:64" ht="12.75" hidden="1" customHeight="1" outlineLevel="1" x14ac:dyDescent="0.2">
      <c r="A17" s="30"/>
      <c r="B17" s="28">
        <f>Remaining!A17</f>
        <v>280</v>
      </c>
      <c r="C17" s="28" t="str">
        <f>Remaining!B17</f>
        <v xml:space="preserve">Document Control               </v>
      </c>
      <c r="D17" s="32">
        <f t="shared" ref="D17:M18" si="16">IF(D$65&lt;&gt;"Grand Total",SUMIF($B$66:$B$94,$B17,D$66:D$94),0)</f>
        <v>0</v>
      </c>
      <c r="E17" s="32">
        <f t="shared" si="16"/>
        <v>0</v>
      </c>
      <c r="F17" s="32">
        <f t="shared" si="16"/>
        <v>0</v>
      </c>
      <c r="G17" s="32">
        <f t="shared" si="16"/>
        <v>0</v>
      </c>
      <c r="H17" s="32">
        <f t="shared" si="16"/>
        <v>8</v>
      </c>
      <c r="I17" s="32">
        <f t="shared" si="16"/>
        <v>10</v>
      </c>
      <c r="J17" s="32">
        <f t="shared" si="16"/>
        <v>8</v>
      </c>
      <c r="K17" s="32">
        <f t="shared" si="16"/>
        <v>15</v>
      </c>
      <c r="L17" s="32">
        <f t="shared" si="16"/>
        <v>10</v>
      </c>
      <c r="M17" s="32">
        <f t="shared" si="16"/>
        <v>14</v>
      </c>
      <c r="N17" s="32">
        <f t="shared" ref="N17:W18" si="17">IF(N$65&lt;&gt;"Grand Total",SUMIF($B$66:$B$94,$B17,N$66:N$94),0)</f>
        <v>20</v>
      </c>
      <c r="O17" s="32">
        <f t="shared" si="17"/>
        <v>20</v>
      </c>
      <c r="P17" s="32">
        <f t="shared" si="17"/>
        <v>20</v>
      </c>
      <c r="Q17" s="32">
        <f t="shared" si="17"/>
        <v>20</v>
      </c>
      <c r="R17" s="32">
        <f t="shared" si="17"/>
        <v>20</v>
      </c>
      <c r="S17" s="32">
        <f t="shared" si="17"/>
        <v>15</v>
      </c>
      <c r="T17" s="32">
        <f t="shared" si="17"/>
        <v>9</v>
      </c>
      <c r="U17" s="32">
        <f t="shared" si="17"/>
        <v>0</v>
      </c>
      <c r="V17" s="32">
        <f t="shared" si="17"/>
        <v>0</v>
      </c>
      <c r="W17" s="32">
        <f t="shared" si="17"/>
        <v>0</v>
      </c>
      <c r="X17" s="32">
        <f t="shared" ref="X17:AG18" si="18">IF(X$65&lt;&gt;"Grand Total",SUMIF($B$66:$B$94,$B17,X$66:X$94),0)</f>
        <v>0</v>
      </c>
      <c r="Y17" s="32">
        <f t="shared" si="18"/>
        <v>0</v>
      </c>
      <c r="Z17" s="32">
        <f t="shared" si="18"/>
        <v>0</v>
      </c>
      <c r="AA17" s="32">
        <f t="shared" si="18"/>
        <v>0</v>
      </c>
      <c r="AB17" s="32">
        <f t="shared" si="18"/>
        <v>0</v>
      </c>
      <c r="AC17" s="32">
        <f t="shared" si="18"/>
        <v>0</v>
      </c>
      <c r="AD17" s="32">
        <f t="shared" si="18"/>
        <v>0</v>
      </c>
      <c r="AE17" s="32">
        <f t="shared" si="18"/>
        <v>0</v>
      </c>
      <c r="AF17" s="32">
        <f t="shared" si="18"/>
        <v>0</v>
      </c>
      <c r="AG17" s="32">
        <f t="shared" si="18"/>
        <v>0</v>
      </c>
      <c r="AH17" s="32">
        <f t="shared" ref="AH17:AQ18" si="19">IF(AH$65&lt;&gt;"Grand Total",SUMIF($B$66:$B$94,$B17,AH$66:AH$94),0)</f>
        <v>0</v>
      </c>
      <c r="AI17" s="32">
        <f t="shared" si="19"/>
        <v>0</v>
      </c>
      <c r="AJ17" s="32">
        <f t="shared" si="19"/>
        <v>0</v>
      </c>
      <c r="AK17" s="32">
        <f t="shared" si="19"/>
        <v>0</v>
      </c>
      <c r="AL17" s="32">
        <f t="shared" si="19"/>
        <v>0</v>
      </c>
      <c r="AM17" s="32">
        <f t="shared" si="19"/>
        <v>0</v>
      </c>
      <c r="AN17" s="32">
        <f t="shared" si="19"/>
        <v>0</v>
      </c>
      <c r="AO17" s="32">
        <f t="shared" si="19"/>
        <v>0</v>
      </c>
      <c r="AP17" s="32">
        <f t="shared" si="19"/>
        <v>0</v>
      </c>
      <c r="AQ17" s="32">
        <f t="shared" si="19"/>
        <v>0</v>
      </c>
      <c r="AR17" s="32">
        <f t="shared" ref="AR17:BL18" si="20">IF(AR$65&lt;&gt;"Grand Total",SUMIF($B$66:$B$94,$B17,AR$66:AR$94),0)</f>
        <v>0</v>
      </c>
      <c r="AS17" s="32">
        <f t="shared" si="20"/>
        <v>0</v>
      </c>
      <c r="AT17" s="32">
        <f t="shared" si="20"/>
        <v>0</v>
      </c>
      <c r="AU17" s="32">
        <f t="shared" si="20"/>
        <v>0</v>
      </c>
      <c r="AV17" s="32">
        <f t="shared" si="20"/>
        <v>0</v>
      </c>
      <c r="AW17" s="32">
        <f t="shared" si="20"/>
        <v>0</v>
      </c>
      <c r="AX17" s="32">
        <f t="shared" si="20"/>
        <v>0</v>
      </c>
      <c r="AY17" s="32">
        <f t="shared" si="20"/>
        <v>0</v>
      </c>
      <c r="AZ17" s="32">
        <f t="shared" si="20"/>
        <v>0</v>
      </c>
      <c r="BA17" s="32">
        <f t="shared" si="20"/>
        <v>0</v>
      </c>
      <c r="BB17" s="32">
        <f t="shared" si="20"/>
        <v>0</v>
      </c>
      <c r="BC17" s="32">
        <f t="shared" si="20"/>
        <v>0</v>
      </c>
      <c r="BD17" s="32">
        <f t="shared" si="20"/>
        <v>0</v>
      </c>
      <c r="BE17" s="32">
        <f t="shared" si="20"/>
        <v>0</v>
      </c>
      <c r="BF17" s="32">
        <f t="shared" si="20"/>
        <v>0</v>
      </c>
      <c r="BG17" s="32">
        <f t="shared" si="20"/>
        <v>0</v>
      </c>
      <c r="BH17" s="32">
        <f t="shared" si="20"/>
        <v>0</v>
      </c>
      <c r="BI17" s="32">
        <f t="shared" si="20"/>
        <v>0</v>
      </c>
      <c r="BJ17" s="32">
        <f t="shared" si="20"/>
        <v>0</v>
      </c>
      <c r="BK17" s="32">
        <f t="shared" si="20"/>
        <v>0</v>
      </c>
      <c r="BL17" s="32">
        <f t="shared" si="20"/>
        <v>0</v>
      </c>
    </row>
    <row r="18" spans="1:64" ht="12.75" hidden="1" customHeight="1" outlineLevel="1" x14ac:dyDescent="0.2">
      <c r="A18" s="30"/>
      <c r="B18" s="28">
        <f>Remaining!A18</f>
        <v>0</v>
      </c>
      <c r="C18" s="28">
        <f>Remaining!B18</f>
        <v>0</v>
      </c>
      <c r="D18" s="32">
        <f t="shared" si="16"/>
        <v>0</v>
      </c>
      <c r="E18" s="32">
        <f t="shared" si="16"/>
        <v>0</v>
      </c>
      <c r="F18" s="32">
        <f t="shared" si="16"/>
        <v>0</v>
      </c>
      <c r="G18" s="32">
        <f t="shared" si="16"/>
        <v>0</v>
      </c>
      <c r="H18" s="32">
        <f t="shared" si="16"/>
        <v>0</v>
      </c>
      <c r="I18" s="32">
        <f t="shared" si="16"/>
        <v>0</v>
      </c>
      <c r="J18" s="32">
        <f t="shared" si="16"/>
        <v>0</v>
      </c>
      <c r="K18" s="32">
        <f t="shared" si="16"/>
        <v>0</v>
      </c>
      <c r="L18" s="32">
        <f t="shared" si="16"/>
        <v>0</v>
      </c>
      <c r="M18" s="32">
        <f t="shared" si="16"/>
        <v>0</v>
      </c>
      <c r="N18" s="32">
        <f t="shared" si="17"/>
        <v>0</v>
      </c>
      <c r="O18" s="32">
        <f t="shared" si="17"/>
        <v>0</v>
      </c>
      <c r="P18" s="32">
        <f t="shared" si="17"/>
        <v>0</v>
      </c>
      <c r="Q18" s="32">
        <f t="shared" si="17"/>
        <v>0</v>
      </c>
      <c r="R18" s="32">
        <f t="shared" si="17"/>
        <v>0</v>
      </c>
      <c r="S18" s="32">
        <f t="shared" si="17"/>
        <v>0</v>
      </c>
      <c r="T18" s="32">
        <f t="shared" si="17"/>
        <v>0</v>
      </c>
      <c r="U18" s="32">
        <f t="shared" si="17"/>
        <v>0</v>
      </c>
      <c r="V18" s="32">
        <f t="shared" si="17"/>
        <v>0</v>
      </c>
      <c r="W18" s="32">
        <f t="shared" si="17"/>
        <v>0</v>
      </c>
      <c r="X18" s="32">
        <f t="shared" si="18"/>
        <v>0</v>
      </c>
      <c r="Y18" s="32">
        <f t="shared" si="18"/>
        <v>0</v>
      </c>
      <c r="Z18" s="32">
        <f t="shared" si="18"/>
        <v>0</v>
      </c>
      <c r="AA18" s="32">
        <f t="shared" si="18"/>
        <v>0</v>
      </c>
      <c r="AB18" s="32">
        <f t="shared" si="18"/>
        <v>0</v>
      </c>
      <c r="AC18" s="32">
        <f t="shared" si="18"/>
        <v>0</v>
      </c>
      <c r="AD18" s="32">
        <f t="shared" si="18"/>
        <v>0</v>
      </c>
      <c r="AE18" s="32">
        <f t="shared" si="18"/>
        <v>0</v>
      </c>
      <c r="AF18" s="32">
        <f t="shared" si="18"/>
        <v>0</v>
      </c>
      <c r="AG18" s="32">
        <f t="shared" si="18"/>
        <v>0</v>
      </c>
      <c r="AH18" s="32">
        <f t="shared" si="19"/>
        <v>0</v>
      </c>
      <c r="AI18" s="32">
        <f t="shared" si="19"/>
        <v>0</v>
      </c>
      <c r="AJ18" s="32">
        <f t="shared" si="19"/>
        <v>0</v>
      </c>
      <c r="AK18" s="32">
        <f t="shared" si="19"/>
        <v>0</v>
      </c>
      <c r="AL18" s="32">
        <f t="shared" si="19"/>
        <v>0</v>
      </c>
      <c r="AM18" s="32">
        <f t="shared" si="19"/>
        <v>0</v>
      </c>
      <c r="AN18" s="32">
        <f t="shared" si="19"/>
        <v>0</v>
      </c>
      <c r="AO18" s="32">
        <f t="shared" si="19"/>
        <v>0</v>
      </c>
      <c r="AP18" s="32">
        <f t="shared" si="19"/>
        <v>0</v>
      </c>
      <c r="AQ18" s="32">
        <f t="shared" si="19"/>
        <v>0</v>
      </c>
      <c r="AR18" s="32">
        <f t="shared" si="20"/>
        <v>0</v>
      </c>
      <c r="AS18" s="32">
        <f t="shared" si="20"/>
        <v>0</v>
      </c>
      <c r="AT18" s="32">
        <f t="shared" si="20"/>
        <v>0</v>
      </c>
      <c r="AU18" s="32">
        <f t="shared" si="20"/>
        <v>0</v>
      </c>
      <c r="AV18" s="32">
        <f t="shared" si="20"/>
        <v>0</v>
      </c>
      <c r="AW18" s="32">
        <f t="shared" si="20"/>
        <v>0</v>
      </c>
      <c r="AX18" s="32">
        <f t="shared" si="20"/>
        <v>0</v>
      </c>
      <c r="AY18" s="32">
        <f t="shared" si="20"/>
        <v>0</v>
      </c>
      <c r="AZ18" s="32">
        <f t="shared" si="20"/>
        <v>0</v>
      </c>
      <c r="BA18" s="32">
        <f t="shared" si="20"/>
        <v>0</v>
      </c>
      <c r="BB18" s="32">
        <f t="shared" si="20"/>
        <v>0</v>
      </c>
      <c r="BC18" s="32">
        <f t="shared" si="20"/>
        <v>0</v>
      </c>
      <c r="BD18" s="32">
        <f t="shared" si="20"/>
        <v>0</v>
      </c>
      <c r="BE18" s="32">
        <f t="shared" si="20"/>
        <v>0</v>
      </c>
      <c r="BF18" s="32">
        <f t="shared" si="20"/>
        <v>0</v>
      </c>
      <c r="BG18" s="32">
        <f t="shared" si="20"/>
        <v>0</v>
      </c>
      <c r="BH18" s="32">
        <f t="shared" si="20"/>
        <v>0</v>
      </c>
      <c r="BI18" s="32">
        <f t="shared" si="20"/>
        <v>0</v>
      </c>
      <c r="BJ18" s="32">
        <f t="shared" si="20"/>
        <v>0</v>
      </c>
      <c r="BK18" s="32">
        <f t="shared" si="20"/>
        <v>0</v>
      </c>
      <c r="BL18" s="32">
        <f t="shared" si="20"/>
        <v>0</v>
      </c>
    </row>
    <row r="19" spans="1:64" collapsed="1" x14ac:dyDescent="0.2">
      <c r="A19" s="30"/>
      <c r="B19" s="149" t="str">
        <f>Remaining!A19</f>
        <v>04.</v>
      </c>
      <c r="C19" s="150" t="str">
        <f>Remaining!B19</f>
        <v>Process Engineering &amp; Design</v>
      </c>
      <c r="D19" s="150">
        <f>SUM(D20:D22)</f>
        <v>21</v>
      </c>
      <c r="E19" s="150">
        <f t="shared" ref="E19:AV19" si="21">SUM(E20:E22)</f>
        <v>42.5</v>
      </c>
      <c r="F19" s="150">
        <f t="shared" si="21"/>
        <v>51</v>
      </c>
      <c r="G19" s="150">
        <f t="shared" si="21"/>
        <v>9</v>
      </c>
      <c r="H19" s="150">
        <f t="shared" si="21"/>
        <v>15</v>
      </c>
      <c r="I19" s="150">
        <f t="shared" si="21"/>
        <v>76</v>
      </c>
      <c r="J19" s="150">
        <f t="shared" si="21"/>
        <v>89</v>
      </c>
      <c r="K19" s="150">
        <f t="shared" si="21"/>
        <v>63.5</v>
      </c>
      <c r="L19" s="150">
        <f t="shared" si="21"/>
        <v>27</v>
      </c>
      <c r="M19" s="150">
        <f t="shared" si="21"/>
        <v>7.25</v>
      </c>
      <c r="N19" s="150">
        <f t="shared" si="21"/>
        <v>34.5</v>
      </c>
      <c r="O19" s="150">
        <f t="shared" si="21"/>
        <v>26.5</v>
      </c>
      <c r="P19" s="150">
        <f t="shared" si="21"/>
        <v>20.25</v>
      </c>
      <c r="Q19" s="150">
        <f t="shared" si="21"/>
        <v>3</v>
      </c>
      <c r="R19" s="150">
        <f t="shared" si="21"/>
        <v>11.5</v>
      </c>
      <c r="S19" s="150">
        <f t="shared" si="21"/>
        <v>15</v>
      </c>
      <c r="T19" s="150">
        <f t="shared" si="21"/>
        <v>33.5</v>
      </c>
      <c r="U19" s="150">
        <f t="shared" si="21"/>
        <v>0</v>
      </c>
      <c r="V19" s="150">
        <f t="shared" si="21"/>
        <v>0</v>
      </c>
      <c r="W19" s="150">
        <f t="shared" si="21"/>
        <v>0</v>
      </c>
      <c r="X19" s="150">
        <f t="shared" si="21"/>
        <v>0</v>
      </c>
      <c r="Y19" s="150">
        <f t="shared" si="21"/>
        <v>0</v>
      </c>
      <c r="Z19" s="150">
        <f t="shared" si="21"/>
        <v>0</v>
      </c>
      <c r="AA19" s="150">
        <f t="shared" si="21"/>
        <v>0</v>
      </c>
      <c r="AB19" s="150">
        <f t="shared" si="21"/>
        <v>0</v>
      </c>
      <c r="AC19" s="150">
        <f t="shared" si="21"/>
        <v>0</v>
      </c>
      <c r="AD19" s="150">
        <f t="shared" si="21"/>
        <v>0</v>
      </c>
      <c r="AE19" s="150">
        <f t="shared" si="21"/>
        <v>0</v>
      </c>
      <c r="AF19" s="150">
        <f t="shared" si="21"/>
        <v>0</v>
      </c>
      <c r="AG19" s="150">
        <f t="shared" si="21"/>
        <v>0</v>
      </c>
      <c r="AH19" s="150">
        <f t="shared" si="21"/>
        <v>0</v>
      </c>
      <c r="AI19" s="150">
        <f t="shared" si="21"/>
        <v>0</v>
      </c>
      <c r="AJ19" s="150">
        <f t="shared" si="21"/>
        <v>0</v>
      </c>
      <c r="AK19" s="150">
        <f t="shared" si="21"/>
        <v>0</v>
      </c>
      <c r="AL19" s="150">
        <f t="shared" si="21"/>
        <v>0</v>
      </c>
      <c r="AM19" s="150">
        <f t="shared" si="21"/>
        <v>0</v>
      </c>
      <c r="AN19" s="150">
        <f t="shared" si="21"/>
        <v>0</v>
      </c>
      <c r="AO19" s="150">
        <f t="shared" si="21"/>
        <v>0</v>
      </c>
      <c r="AP19" s="150">
        <f t="shared" si="21"/>
        <v>0</v>
      </c>
      <c r="AQ19" s="150">
        <f t="shared" si="21"/>
        <v>0</v>
      </c>
      <c r="AR19" s="150">
        <f t="shared" si="21"/>
        <v>0</v>
      </c>
      <c r="AS19" s="150">
        <f t="shared" si="21"/>
        <v>0</v>
      </c>
      <c r="AT19" s="150">
        <f t="shared" si="21"/>
        <v>0</v>
      </c>
      <c r="AU19" s="150">
        <f t="shared" si="21"/>
        <v>0</v>
      </c>
      <c r="AV19" s="150">
        <f t="shared" si="21"/>
        <v>0</v>
      </c>
      <c r="AW19" s="150">
        <f t="shared" ref="AW19:BL19" si="22">SUM(AW20:AW22)</f>
        <v>0</v>
      </c>
      <c r="AX19" s="150">
        <f t="shared" si="22"/>
        <v>0</v>
      </c>
      <c r="AY19" s="150">
        <f t="shared" si="22"/>
        <v>0</v>
      </c>
      <c r="AZ19" s="150">
        <f t="shared" si="22"/>
        <v>0</v>
      </c>
      <c r="BA19" s="150">
        <f t="shared" si="22"/>
        <v>0</v>
      </c>
      <c r="BB19" s="150">
        <f t="shared" si="22"/>
        <v>0</v>
      </c>
      <c r="BC19" s="150">
        <f t="shared" si="22"/>
        <v>0</v>
      </c>
      <c r="BD19" s="150">
        <f t="shared" si="22"/>
        <v>0</v>
      </c>
      <c r="BE19" s="150">
        <f t="shared" si="22"/>
        <v>0</v>
      </c>
      <c r="BF19" s="150">
        <f t="shared" si="22"/>
        <v>0</v>
      </c>
      <c r="BG19" s="150">
        <f t="shared" si="22"/>
        <v>0</v>
      </c>
      <c r="BH19" s="150">
        <f t="shared" si="22"/>
        <v>0</v>
      </c>
      <c r="BI19" s="150">
        <f t="shared" si="22"/>
        <v>0</v>
      </c>
      <c r="BJ19" s="150">
        <f t="shared" si="22"/>
        <v>0</v>
      </c>
      <c r="BK19" s="150">
        <f t="shared" si="22"/>
        <v>0</v>
      </c>
      <c r="BL19" s="150">
        <f t="shared" si="22"/>
        <v>0</v>
      </c>
    </row>
    <row r="20" spans="1:64" ht="12.75" hidden="1" customHeight="1" outlineLevel="1" x14ac:dyDescent="0.2">
      <c r="A20" s="30"/>
      <c r="B20" s="28">
        <f>Remaining!A20</f>
        <v>310</v>
      </c>
      <c r="C20" s="28" t="str">
        <f>Remaining!B20</f>
        <v xml:space="preserve">Process Engineering            </v>
      </c>
      <c r="D20" s="32">
        <f t="shared" ref="D20:M22" si="23">IF(D$65&lt;&gt;"Grand Total",SUMIF($B$66:$B$94,$B20,D$66:D$94),0)</f>
        <v>21</v>
      </c>
      <c r="E20" s="32">
        <f t="shared" si="23"/>
        <v>42.5</v>
      </c>
      <c r="F20" s="32">
        <f t="shared" si="23"/>
        <v>51</v>
      </c>
      <c r="G20" s="32">
        <f t="shared" si="23"/>
        <v>9</v>
      </c>
      <c r="H20" s="32">
        <f t="shared" si="23"/>
        <v>15</v>
      </c>
      <c r="I20" s="32">
        <f t="shared" si="23"/>
        <v>38</v>
      </c>
      <c r="J20" s="32">
        <f t="shared" si="23"/>
        <v>42</v>
      </c>
      <c r="K20" s="32">
        <f t="shared" si="23"/>
        <v>43.5</v>
      </c>
      <c r="L20" s="32">
        <f t="shared" si="23"/>
        <v>27</v>
      </c>
      <c r="M20" s="32">
        <f t="shared" si="23"/>
        <v>7.25</v>
      </c>
      <c r="N20" s="32">
        <f t="shared" ref="N20:W22" si="24">IF(N$65&lt;&gt;"Grand Total",SUMIF($B$66:$B$94,$B20,N$66:N$94),0)</f>
        <v>34.5</v>
      </c>
      <c r="O20" s="32">
        <f t="shared" si="24"/>
        <v>26.5</v>
      </c>
      <c r="P20" s="32">
        <f t="shared" si="24"/>
        <v>20.25</v>
      </c>
      <c r="Q20" s="32">
        <f t="shared" si="24"/>
        <v>3</v>
      </c>
      <c r="R20" s="32">
        <f t="shared" si="24"/>
        <v>11.5</v>
      </c>
      <c r="S20" s="32">
        <f t="shared" si="24"/>
        <v>15</v>
      </c>
      <c r="T20" s="32">
        <f t="shared" si="24"/>
        <v>33.5</v>
      </c>
      <c r="U20" s="32">
        <f t="shared" si="24"/>
        <v>0</v>
      </c>
      <c r="V20" s="32">
        <f t="shared" si="24"/>
        <v>0</v>
      </c>
      <c r="W20" s="32">
        <f t="shared" si="24"/>
        <v>0</v>
      </c>
      <c r="X20" s="32">
        <f t="shared" ref="X20:AG22" si="25">IF(X$65&lt;&gt;"Grand Total",SUMIF($B$66:$B$94,$B20,X$66:X$94),0)</f>
        <v>0</v>
      </c>
      <c r="Y20" s="32">
        <f t="shared" si="25"/>
        <v>0</v>
      </c>
      <c r="Z20" s="32">
        <f t="shared" si="25"/>
        <v>0</v>
      </c>
      <c r="AA20" s="32">
        <f t="shared" si="25"/>
        <v>0</v>
      </c>
      <c r="AB20" s="32">
        <f t="shared" si="25"/>
        <v>0</v>
      </c>
      <c r="AC20" s="32">
        <f t="shared" si="25"/>
        <v>0</v>
      </c>
      <c r="AD20" s="32">
        <f t="shared" si="25"/>
        <v>0</v>
      </c>
      <c r="AE20" s="32">
        <f t="shared" si="25"/>
        <v>0</v>
      </c>
      <c r="AF20" s="32">
        <f t="shared" si="25"/>
        <v>0</v>
      </c>
      <c r="AG20" s="32">
        <f t="shared" si="25"/>
        <v>0</v>
      </c>
      <c r="AH20" s="32">
        <f t="shared" ref="AH20:AQ22" si="26">IF(AH$65&lt;&gt;"Grand Total",SUMIF($B$66:$B$94,$B20,AH$66:AH$94),0)</f>
        <v>0</v>
      </c>
      <c r="AI20" s="32">
        <f t="shared" si="26"/>
        <v>0</v>
      </c>
      <c r="AJ20" s="32">
        <f t="shared" si="26"/>
        <v>0</v>
      </c>
      <c r="AK20" s="32">
        <f t="shared" si="26"/>
        <v>0</v>
      </c>
      <c r="AL20" s="32">
        <f t="shared" si="26"/>
        <v>0</v>
      </c>
      <c r="AM20" s="32">
        <f t="shared" si="26"/>
        <v>0</v>
      </c>
      <c r="AN20" s="32">
        <f t="shared" si="26"/>
        <v>0</v>
      </c>
      <c r="AO20" s="32">
        <f t="shared" si="26"/>
        <v>0</v>
      </c>
      <c r="AP20" s="32">
        <f t="shared" si="26"/>
        <v>0</v>
      </c>
      <c r="AQ20" s="32">
        <f t="shared" si="26"/>
        <v>0</v>
      </c>
      <c r="AR20" s="32">
        <f t="shared" ref="AR20:BL22" si="27">IF(AR$65&lt;&gt;"Grand Total",SUMIF($B$66:$B$94,$B20,AR$66:AR$94),0)</f>
        <v>0</v>
      </c>
      <c r="AS20" s="32">
        <f t="shared" si="27"/>
        <v>0</v>
      </c>
      <c r="AT20" s="32">
        <f t="shared" si="27"/>
        <v>0</v>
      </c>
      <c r="AU20" s="32">
        <f t="shared" si="27"/>
        <v>0</v>
      </c>
      <c r="AV20" s="32">
        <f t="shared" si="27"/>
        <v>0</v>
      </c>
      <c r="AW20" s="32">
        <f t="shared" si="27"/>
        <v>0</v>
      </c>
      <c r="AX20" s="32">
        <f t="shared" si="27"/>
        <v>0</v>
      </c>
      <c r="AY20" s="32">
        <f t="shared" si="27"/>
        <v>0</v>
      </c>
      <c r="AZ20" s="32">
        <f t="shared" si="27"/>
        <v>0</v>
      </c>
      <c r="BA20" s="32">
        <f t="shared" si="27"/>
        <v>0</v>
      </c>
      <c r="BB20" s="32">
        <f t="shared" si="27"/>
        <v>0</v>
      </c>
      <c r="BC20" s="32">
        <f t="shared" si="27"/>
        <v>0</v>
      </c>
      <c r="BD20" s="32">
        <f t="shared" si="27"/>
        <v>0</v>
      </c>
      <c r="BE20" s="32">
        <f t="shared" si="27"/>
        <v>0</v>
      </c>
      <c r="BF20" s="32">
        <f t="shared" si="27"/>
        <v>0</v>
      </c>
      <c r="BG20" s="32">
        <f t="shared" si="27"/>
        <v>0</v>
      </c>
      <c r="BH20" s="32">
        <f t="shared" si="27"/>
        <v>0</v>
      </c>
      <c r="BI20" s="32">
        <f t="shared" si="27"/>
        <v>0</v>
      </c>
      <c r="BJ20" s="32">
        <f t="shared" si="27"/>
        <v>0</v>
      </c>
      <c r="BK20" s="32">
        <f t="shared" si="27"/>
        <v>0</v>
      </c>
      <c r="BL20" s="32">
        <f t="shared" si="27"/>
        <v>0</v>
      </c>
    </row>
    <row r="21" spans="1:64" ht="12.75" hidden="1" customHeight="1" outlineLevel="1" x14ac:dyDescent="0.2">
      <c r="A21" s="30"/>
      <c r="B21" s="28">
        <f>Remaining!A21</f>
        <v>410</v>
      </c>
      <c r="C21" s="28" t="str">
        <f>Remaining!B21</f>
        <v>P&amp;ID Design &amp; Drafting</v>
      </c>
      <c r="D21" s="32">
        <f t="shared" si="23"/>
        <v>0</v>
      </c>
      <c r="E21" s="32">
        <f t="shared" si="23"/>
        <v>0</v>
      </c>
      <c r="F21" s="32">
        <f t="shared" si="23"/>
        <v>0</v>
      </c>
      <c r="G21" s="32">
        <f t="shared" si="23"/>
        <v>0</v>
      </c>
      <c r="H21" s="32">
        <f t="shared" si="23"/>
        <v>0</v>
      </c>
      <c r="I21" s="32">
        <f t="shared" si="23"/>
        <v>38</v>
      </c>
      <c r="J21" s="32">
        <f t="shared" si="23"/>
        <v>47</v>
      </c>
      <c r="K21" s="32">
        <f t="shared" si="23"/>
        <v>20</v>
      </c>
      <c r="L21" s="32">
        <f t="shared" si="23"/>
        <v>0</v>
      </c>
      <c r="M21" s="32">
        <f t="shared" si="23"/>
        <v>0</v>
      </c>
      <c r="N21" s="32">
        <f t="shared" si="24"/>
        <v>0</v>
      </c>
      <c r="O21" s="32">
        <f t="shared" si="24"/>
        <v>0</v>
      </c>
      <c r="P21" s="32">
        <f t="shared" si="24"/>
        <v>0</v>
      </c>
      <c r="Q21" s="32">
        <f t="shared" si="24"/>
        <v>0</v>
      </c>
      <c r="R21" s="32">
        <f t="shared" si="24"/>
        <v>0</v>
      </c>
      <c r="S21" s="32">
        <f t="shared" si="24"/>
        <v>0</v>
      </c>
      <c r="T21" s="32">
        <f t="shared" si="24"/>
        <v>0</v>
      </c>
      <c r="U21" s="32">
        <f t="shared" si="24"/>
        <v>0</v>
      </c>
      <c r="V21" s="32">
        <f t="shared" si="24"/>
        <v>0</v>
      </c>
      <c r="W21" s="32">
        <f t="shared" si="24"/>
        <v>0</v>
      </c>
      <c r="X21" s="32">
        <f t="shared" si="25"/>
        <v>0</v>
      </c>
      <c r="Y21" s="32">
        <f t="shared" si="25"/>
        <v>0</v>
      </c>
      <c r="Z21" s="32">
        <f t="shared" si="25"/>
        <v>0</v>
      </c>
      <c r="AA21" s="32">
        <f t="shared" si="25"/>
        <v>0</v>
      </c>
      <c r="AB21" s="32">
        <f t="shared" si="25"/>
        <v>0</v>
      </c>
      <c r="AC21" s="32">
        <f t="shared" si="25"/>
        <v>0</v>
      </c>
      <c r="AD21" s="32">
        <f t="shared" si="25"/>
        <v>0</v>
      </c>
      <c r="AE21" s="32">
        <f t="shared" si="25"/>
        <v>0</v>
      </c>
      <c r="AF21" s="32">
        <f t="shared" si="25"/>
        <v>0</v>
      </c>
      <c r="AG21" s="32">
        <f t="shared" si="25"/>
        <v>0</v>
      </c>
      <c r="AH21" s="32">
        <f t="shared" si="26"/>
        <v>0</v>
      </c>
      <c r="AI21" s="32">
        <f t="shared" si="26"/>
        <v>0</v>
      </c>
      <c r="AJ21" s="32">
        <f t="shared" si="26"/>
        <v>0</v>
      </c>
      <c r="AK21" s="32">
        <f t="shared" si="26"/>
        <v>0</v>
      </c>
      <c r="AL21" s="32">
        <f t="shared" si="26"/>
        <v>0</v>
      </c>
      <c r="AM21" s="32">
        <f t="shared" si="26"/>
        <v>0</v>
      </c>
      <c r="AN21" s="32">
        <f t="shared" si="26"/>
        <v>0</v>
      </c>
      <c r="AO21" s="32">
        <f t="shared" si="26"/>
        <v>0</v>
      </c>
      <c r="AP21" s="32">
        <f t="shared" si="26"/>
        <v>0</v>
      </c>
      <c r="AQ21" s="32">
        <f t="shared" si="26"/>
        <v>0</v>
      </c>
      <c r="AR21" s="32">
        <f t="shared" si="27"/>
        <v>0</v>
      </c>
      <c r="AS21" s="32">
        <f t="shared" si="27"/>
        <v>0</v>
      </c>
      <c r="AT21" s="32">
        <f t="shared" si="27"/>
        <v>0</v>
      </c>
      <c r="AU21" s="32">
        <f t="shared" si="27"/>
        <v>0</v>
      </c>
      <c r="AV21" s="32">
        <f t="shared" si="27"/>
        <v>0</v>
      </c>
      <c r="AW21" s="32">
        <f t="shared" si="27"/>
        <v>0</v>
      </c>
      <c r="AX21" s="32">
        <f t="shared" si="27"/>
        <v>0</v>
      </c>
      <c r="AY21" s="32">
        <f t="shared" si="27"/>
        <v>0</v>
      </c>
      <c r="AZ21" s="32">
        <f t="shared" si="27"/>
        <v>0</v>
      </c>
      <c r="BA21" s="32">
        <f t="shared" si="27"/>
        <v>0</v>
      </c>
      <c r="BB21" s="32">
        <f t="shared" si="27"/>
        <v>0</v>
      </c>
      <c r="BC21" s="32">
        <f t="shared" si="27"/>
        <v>0</v>
      </c>
      <c r="BD21" s="32">
        <f t="shared" si="27"/>
        <v>0</v>
      </c>
      <c r="BE21" s="32">
        <f t="shared" si="27"/>
        <v>0</v>
      </c>
      <c r="BF21" s="32">
        <f t="shared" si="27"/>
        <v>0</v>
      </c>
      <c r="BG21" s="32">
        <f t="shared" si="27"/>
        <v>0</v>
      </c>
      <c r="BH21" s="32">
        <f t="shared" si="27"/>
        <v>0</v>
      </c>
      <c r="BI21" s="32">
        <f t="shared" si="27"/>
        <v>0</v>
      </c>
      <c r="BJ21" s="32">
        <f t="shared" si="27"/>
        <v>0</v>
      </c>
      <c r="BK21" s="32">
        <f t="shared" si="27"/>
        <v>0</v>
      </c>
      <c r="BL21" s="32">
        <f t="shared" si="27"/>
        <v>0</v>
      </c>
    </row>
    <row r="22" spans="1:64" ht="12.75" hidden="1" customHeight="1" outlineLevel="1" x14ac:dyDescent="0.2">
      <c r="A22" s="30"/>
      <c r="B22" s="28">
        <f>Remaining!A22</f>
        <v>0</v>
      </c>
      <c r="C22" s="28">
        <f>Remaining!B22</f>
        <v>0</v>
      </c>
      <c r="D22" s="32">
        <f t="shared" si="23"/>
        <v>0</v>
      </c>
      <c r="E22" s="32">
        <f t="shared" si="23"/>
        <v>0</v>
      </c>
      <c r="F22" s="32">
        <f t="shared" si="23"/>
        <v>0</v>
      </c>
      <c r="G22" s="32">
        <f t="shared" si="23"/>
        <v>0</v>
      </c>
      <c r="H22" s="32">
        <f t="shared" si="23"/>
        <v>0</v>
      </c>
      <c r="I22" s="32">
        <f t="shared" si="23"/>
        <v>0</v>
      </c>
      <c r="J22" s="32">
        <f t="shared" si="23"/>
        <v>0</v>
      </c>
      <c r="K22" s="32">
        <f t="shared" si="23"/>
        <v>0</v>
      </c>
      <c r="L22" s="32">
        <f t="shared" si="23"/>
        <v>0</v>
      </c>
      <c r="M22" s="32">
        <f t="shared" si="23"/>
        <v>0</v>
      </c>
      <c r="N22" s="32">
        <f t="shared" si="24"/>
        <v>0</v>
      </c>
      <c r="O22" s="32">
        <f t="shared" si="24"/>
        <v>0</v>
      </c>
      <c r="P22" s="32">
        <f t="shared" si="24"/>
        <v>0</v>
      </c>
      <c r="Q22" s="32">
        <f t="shared" si="24"/>
        <v>0</v>
      </c>
      <c r="R22" s="32">
        <f t="shared" si="24"/>
        <v>0</v>
      </c>
      <c r="S22" s="32">
        <f t="shared" si="24"/>
        <v>0</v>
      </c>
      <c r="T22" s="32">
        <f t="shared" si="24"/>
        <v>0</v>
      </c>
      <c r="U22" s="32">
        <f t="shared" si="24"/>
        <v>0</v>
      </c>
      <c r="V22" s="32">
        <f t="shared" si="24"/>
        <v>0</v>
      </c>
      <c r="W22" s="32">
        <f t="shared" si="24"/>
        <v>0</v>
      </c>
      <c r="X22" s="32">
        <f t="shared" si="25"/>
        <v>0</v>
      </c>
      <c r="Y22" s="32">
        <f t="shared" si="25"/>
        <v>0</v>
      </c>
      <c r="Z22" s="32">
        <f t="shared" si="25"/>
        <v>0</v>
      </c>
      <c r="AA22" s="32">
        <f t="shared" si="25"/>
        <v>0</v>
      </c>
      <c r="AB22" s="32">
        <f t="shared" si="25"/>
        <v>0</v>
      </c>
      <c r="AC22" s="32">
        <f t="shared" si="25"/>
        <v>0</v>
      </c>
      <c r="AD22" s="32">
        <f t="shared" si="25"/>
        <v>0</v>
      </c>
      <c r="AE22" s="32">
        <f t="shared" si="25"/>
        <v>0</v>
      </c>
      <c r="AF22" s="32">
        <f t="shared" si="25"/>
        <v>0</v>
      </c>
      <c r="AG22" s="32">
        <f t="shared" si="25"/>
        <v>0</v>
      </c>
      <c r="AH22" s="32">
        <f t="shared" si="26"/>
        <v>0</v>
      </c>
      <c r="AI22" s="32">
        <f t="shared" si="26"/>
        <v>0</v>
      </c>
      <c r="AJ22" s="32">
        <f t="shared" si="26"/>
        <v>0</v>
      </c>
      <c r="AK22" s="32">
        <f t="shared" si="26"/>
        <v>0</v>
      </c>
      <c r="AL22" s="32">
        <f t="shared" si="26"/>
        <v>0</v>
      </c>
      <c r="AM22" s="32">
        <f t="shared" si="26"/>
        <v>0</v>
      </c>
      <c r="AN22" s="32">
        <f t="shared" si="26"/>
        <v>0</v>
      </c>
      <c r="AO22" s="32">
        <f t="shared" si="26"/>
        <v>0</v>
      </c>
      <c r="AP22" s="32">
        <f t="shared" si="26"/>
        <v>0</v>
      </c>
      <c r="AQ22" s="32">
        <f t="shared" si="26"/>
        <v>0</v>
      </c>
      <c r="AR22" s="32">
        <f t="shared" si="27"/>
        <v>0</v>
      </c>
      <c r="AS22" s="32">
        <f t="shared" si="27"/>
        <v>0</v>
      </c>
      <c r="AT22" s="32">
        <f t="shared" si="27"/>
        <v>0</v>
      </c>
      <c r="AU22" s="32">
        <f t="shared" si="27"/>
        <v>0</v>
      </c>
      <c r="AV22" s="32">
        <f t="shared" si="27"/>
        <v>0</v>
      </c>
      <c r="AW22" s="32">
        <f t="shared" si="27"/>
        <v>0</v>
      </c>
      <c r="AX22" s="32">
        <f t="shared" si="27"/>
        <v>0</v>
      </c>
      <c r="AY22" s="32">
        <f t="shared" si="27"/>
        <v>0</v>
      </c>
      <c r="AZ22" s="32">
        <f t="shared" si="27"/>
        <v>0</v>
      </c>
      <c r="BA22" s="32">
        <f t="shared" si="27"/>
        <v>0</v>
      </c>
      <c r="BB22" s="32">
        <f t="shared" si="27"/>
        <v>0</v>
      </c>
      <c r="BC22" s="32">
        <f t="shared" si="27"/>
        <v>0</v>
      </c>
      <c r="BD22" s="32">
        <f t="shared" si="27"/>
        <v>0</v>
      </c>
      <c r="BE22" s="32">
        <f t="shared" si="27"/>
        <v>0</v>
      </c>
      <c r="BF22" s="32">
        <f t="shared" si="27"/>
        <v>0</v>
      </c>
      <c r="BG22" s="32">
        <f t="shared" si="27"/>
        <v>0</v>
      </c>
      <c r="BH22" s="32">
        <f t="shared" si="27"/>
        <v>0</v>
      </c>
      <c r="BI22" s="32">
        <f t="shared" si="27"/>
        <v>0</v>
      </c>
      <c r="BJ22" s="32">
        <f t="shared" si="27"/>
        <v>0</v>
      </c>
      <c r="BK22" s="32">
        <f t="shared" si="27"/>
        <v>0</v>
      </c>
      <c r="BL22" s="32">
        <f t="shared" si="27"/>
        <v>0</v>
      </c>
    </row>
    <row r="23" spans="1:64" collapsed="1" x14ac:dyDescent="0.2">
      <c r="A23" s="30"/>
      <c r="B23" s="149" t="str">
        <f>Remaining!A23</f>
        <v>05.</v>
      </c>
      <c r="C23" s="150" t="str">
        <f>Remaining!B23</f>
        <v>Mechanical &amp; Stress Engineering</v>
      </c>
      <c r="D23" s="150">
        <f>SUM(D24:D26)</f>
        <v>0</v>
      </c>
      <c r="E23" s="150">
        <f t="shared" ref="E23:AV23" si="28">SUM(E24:E26)</f>
        <v>0</v>
      </c>
      <c r="F23" s="150">
        <f t="shared" si="28"/>
        <v>0</v>
      </c>
      <c r="G23" s="150">
        <f t="shared" si="28"/>
        <v>0</v>
      </c>
      <c r="H23" s="150">
        <f t="shared" si="28"/>
        <v>0</v>
      </c>
      <c r="I23" s="150">
        <f t="shared" si="28"/>
        <v>0</v>
      </c>
      <c r="J23" s="150">
        <f t="shared" si="28"/>
        <v>38</v>
      </c>
      <c r="K23" s="150">
        <f t="shared" si="28"/>
        <v>35</v>
      </c>
      <c r="L23" s="150">
        <f t="shared" si="28"/>
        <v>0</v>
      </c>
      <c r="M23" s="150">
        <f t="shared" si="28"/>
        <v>0</v>
      </c>
      <c r="N23" s="150">
        <f t="shared" si="28"/>
        <v>1</v>
      </c>
      <c r="O23" s="150">
        <f t="shared" si="28"/>
        <v>18</v>
      </c>
      <c r="P23" s="150">
        <f t="shared" si="28"/>
        <v>10</v>
      </c>
      <c r="Q23" s="150">
        <f t="shared" si="28"/>
        <v>27</v>
      </c>
      <c r="R23" s="150">
        <f t="shared" si="28"/>
        <v>21</v>
      </c>
      <c r="S23" s="150">
        <f t="shared" si="28"/>
        <v>15</v>
      </c>
      <c r="T23" s="150">
        <f t="shared" si="28"/>
        <v>0</v>
      </c>
      <c r="U23" s="150">
        <f t="shared" si="28"/>
        <v>0</v>
      </c>
      <c r="V23" s="150">
        <f t="shared" si="28"/>
        <v>0</v>
      </c>
      <c r="W23" s="150">
        <f t="shared" si="28"/>
        <v>0</v>
      </c>
      <c r="X23" s="150">
        <f t="shared" si="28"/>
        <v>0</v>
      </c>
      <c r="Y23" s="150">
        <f t="shared" si="28"/>
        <v>0</v>
      </c>
      <c r="Z23" s="150">
        <f t="shared" si="28"/>
        <v>0</v>
      </c>
      <c r="AA23" s="150">
        <f t="shared" si="28"/>
        <v>0</v>
      </c>
      <c r="AB23" s="150">
        <f t="shared" si="28"/>
        <v>0</v>
      </c>
      <c r="AC23" s="150">
        <f t="shared" si="28"/>
        <v>0</v>
      </c>
      <c r="AD23" s="150">
        <f t="shared" si="28"/>
        <v>0</v>
      </c>
      <c r="AE23" s="150">
        <f t="shared" si="28"/>
        <v>0</v>
      </c>
      <c r="AF23" s="150">
        <f t="shared" si="28"/>
        <v>0</v>
      </c>
      <c r="AG23" s="150">
        <f t="shared" si="28"/>
        <v>0</v>
      </c>
      <c r="AH23" s="150">
        <f t="shared" si="28"/>
        <v>0</v>
      </c>
      <c r="AI23" s="150">
        <f t="shared" si="28"/>
        <v>0</v>
      </c>
      <c r="AJ23" s="150">
        <f t="shared" si="28"/>
        <v>0</v>
      </c>
      <c r="AK23" s="150">
        <f t="shared" si="28"/>
        <v>0</v>
      </c>
      <c r="AL23" s="150">
        <f t="shared" si="28"/>
        <v>0</v>
      </c>
      <c r="AM23" s="150">
        <f t="shared" si="28"/>
        <v>0</v>
      </c>
      <c r="AN23" s="150">
        <f t="shared" si="28"/>
        <v>0</v>
      </c>
      <c r="AO23" s="150">
        <f t="shared" si="28"/>
        <v>0</v>
      </c>
      <c r="AP23" s="150">
        <f t="shared" si="28"/>
        <v>0</v>
      </c>
      <c r="AQ23" s="150">
        <f t="shared" si="28"/>
        <v>0</v>
      </c>
      <c r="AR23" s="150">
        <f t="shared" si="28"/>
        <v>0</v>
      </c>
      <c r="AS23" s="150">
        <f t="shared" si="28"/>
        <v>0</v>
      </c>
      <c r="AT23" s="150">
        <f t="shared" si="28"/>
        <v>0</v>
      </c>
      <c r="AU23" s="150">
        <f t="shared" si="28"/>
        <v>0</v>
      </c>
      <c r="AV23" s="150">
        <f t="shared" si="28"/>
        <v>0</v>
      </c>
      <c r="AW23" s="150">
        <f t="shared" ref="AW23:BL23" si="29">SUM(AW24:AW26)</f>
        <v>0</v>
      </c>
      <c r="AX23" s="150">
        <f t="shared" si="29"/>
        <v>0</v>
      </c>
      <c r="AY23" s="150">
        <f t="shared" si="29"/>
        <v>0</v>
      </c>
      <c r="AZ23" s="150">
        <f t="shared" si="29"/>
        <v>0</v>
      </c>
      <c r="BA23" s="150">
        <f t="shared" si="29"/>
        <v>0</v>
      </c>
      <c r="BB23" s="150">
        <f t="shared" si="29"/>
        <v>0</v>
      </c>
      <c r="BC23" s="150">
        <f t="shared" si="29"/>
        <v>0</v>
      </c>
      <c r="BD23" s="150">
        <f t="shared" si="29"/>
        <v>0</v>
      </c>
      <c r="BE23" s="150">
        <f t="shared" si="29"/>
        <v>0</v>
      </c>
      <c r="BF23" s="150">
        <f t="shared" si="29"/>
        <v>0</v>
      </c>
      <c r="BG23" s="150">
        <f t="shared" si="29"/>
        <v>0</v>
      </c>
      <c r="BH23" s="150">
        <f t="shared" si="29"/>
        <v>0</v>
      </c>
      <c r="BI23" s="150">
        <f t="shared" si="29"/>
        <v>0</v>
      </c>
      <c r="BJ23" s="150">
        <f t="shared" si="29"/>
        <v>0</v>
      </c>
      <c r="BK23" s="150">
        <f t="shared" si="29"/>
        <v>0</v>
      </c>
      <c r="BL23" s="150">
        <f t="shared" si="29"/>
        <v>0</v>
      </c>
    </row>
    <row r="24" spans="1:64" ht="12.75" hidden="1" customHeight="1" outlineLevel="1" x14ac:dyDescent="0.2">
      <c r="A24" s="30"/>
      <c r="B24" s="28">
        <f>Remaining!A24</f>
        <v>320</v>
      </c>
      <c r="C24" s="28" t="str">
        <f>Remaining!B24</f>
        <v xml:space="preserve">Mechanical Engineering         </v>
      </c>
      <c r="D24" s="32">
        <f t="shared" ref="D24:M26" si="30">IF(D$65&lt;&gt;"Grand Total",SUMIF($B$66:$B$94,$B24,D$66:D$94),0)</f>
        <v>0</v>
      </c>
      <c r="E24" s="32">
        <f t="shared" si="30"/>
        <v>0</v>
      </c>
      <c r="F24" s="32">
        <f t="shared" si="30"/>
        <v>0</v>
      </c>
      <c r="G24" s="32">
        <f t="shared" si="30"/>
        <v>0</v>
      </c>
      <c r="H24" s="32">
        <f t="shared" si="30"/>
        <v>0</v>
      </c>
      <c r="I24" s="32">
        <f t="shared" si="30"/>
        <v>0</v>
      </c>
      <c r="J24" s="32">
        <f t="shared" si="30"/>
        <v>0</v>
      </c>
      <c r="K24" s="32">
        <f t="shared" si="30"/>
        <v>0</v>
      </c>
      <c r="L24" s="32">
        <f t="shared" si="30"/>
        <v>0</v>
      </c>
      <c r="M24" s="32">
        <f t="shared" si="30"/>
        <v>0</v>
      </c>
      <c r="N24" s="32">
        <f t="shared" ref="N24:W26" si="31">IF(N$65&lt;&gt;"Grand Total",SUMIF($B$66:$B$94,$B24,N$66:N$94),0)</f>
        <v>0</v>
      </c>
      <c r="O24" s="32">
        <f t="shared" si="31"/>
        <v>0</v>
      </c>
      <c r="P24" s="32">
        <f t="shared" si="31"/>
        <v>0</v>
      </c>
      <c r="Q24" s="32">
        <f t="shared" si="31"/>
        <v>0</v>
      </c>
      <c r="R24" s="32">
        <f t="shared" si="31"/>
        <v>0</v>
      </c>
      <c r="S24" s="32">
        <f t="shared" si="31"/>
        <v>0</v>
      </c>
      <c r="T24" s="32">
        <f t="shared" si="31"/>
        <v>0</v>
      </c>
      <c r="U24" s="32">
        <f t="shared" si="31"/>
        <v>0</v>
      </c>
      <c r="V24" s="32">
        <f t="shared" si="31"/>
        <v>0</v>
      </c>
      <c r="W24" s="32">
        <f t="shared" si="31"/>
        <v>0</v>
      </c>
      <c r="X24" s="32">
        <f t="shared" ref="X24:AG26" si="32">IF(X$65&lt;&gt;"Grand Total",SUMIF($B$66:$B$94,$B24,X$66:X$94),0)</f>
        <v>0</v>
      </c>
      <c r="Y24" s="32">
        <f t="shared" si="32"/>
        <v>0</v>
      </c>
      <c r="Z24" s="32">
        <f t="shared" si="32"/>
        <v>0</v>
      </c>
      <c r="AA24" s="32">
        <f t="shared" si="32"/>
        <v>0</v>
      </c>
      <c r="AB24" s="32">
        <f t="shared" si="32"/>
        <v>0</v>
      </c>
      <c r="AC24" s="32">
        <f t="shared" si="32"/>
        <v>0</v>
      </c>
      <c r="AD24" s="32">
        <f t="shared" si="32"/>
        <v>0</v>
      </c>
      <c r="AE24" s="32">
        <f t="shared" si="32"/>
        <v>0</v>
      </c>
      <c r="AF24" s="32">
        <f t="shared" si="32"/>
        <v>0</v>
      </c>
      <c r="AG24" s="32">
        <f t="shared" si="32"/>
        <v>0</v>
      </c>
      <c r="AH24" s="32">
        <f t="shared" ref="AH24:AQ26" si="33">IF(AH$65&lt;&gt;"Grand Total",SUMIF($B$66:$B$94,$B24,AH$66:AH$94),0)</f>
        <v>0</v>
      </c>
      <c r="AI24" s="32">
        <f t="shared" si="33"/>
        <v>0</v>
      </c>
      <c r="AJ24" s="32">
        <f t="shared" si="33"/>
        <v>0</v>
      </c>
      <c r="AK24" s="32">
        <f t="shared" si="33"/>
        <v>0</v>
      </c>
      <c r="AL24" s="32">
        <f t="shared" si="33"/>
        <v>0</v>
      </c>
      <c r="AM24" s="32">
        <f t="shared" si="33"/>
        <v>0</v>
      </c>
      <c r="AN24" s="32">
        <f t="shared" si="33"/>
        <v>0</v>
      </c>
      <c r="AO24" s="32">
        <f t="shared" si="33"/>
        <v>0</v>
      </c>
      <c r="AP24" s="32">
        <f t="shared" si="33"/>
        <v>0</v>
      </c>
      <c r="AQ24" s="32">
        <f t="shared" si="33"/>
        <v>0</v>
      </c>
      <c r="AR24" s="32">
        <f t="shared" ref="AR24:BL26" si="34">IF(AR$65&lt;&gt;"Grand Total",SUMIF($B$66:$B$94,$B24,AR$66:AR$94),0)</f>
        <v>0</v>
      </c>
      <c r="AS24" s="32">
        <f t="shared" si="34"/>
        <v>0</v>
      </c>
      <c r="AT24" s="32">
        <f t="shared" si="34"/>
        <v>0</v>
      </c>
      <c r="AU24" s="32">
        <f t="shared" si="34"/>
        <v>0</v>
      </c>
      <c r="AV24" s="32">
        <f t="shared" si="34"/>
        <v>0</v>
      </c>
      <c r="AW24" s="32">
        <f t="shared" si="34"/>
        <v>0</v>
      </c>
      <c r="AX24" s="32">
        <f t="shared" si="34"/>
        <v>0</v>
      </c>
      <c r="AY24" s="32">
        <f t="shared" si="34"/>
        <v>0</v>
      </c>
      <c r="AZ24" s="32">
        <f t="shared" si="34"/>
        <v>0</v>
      </c>
      <c r="BA24" s="32">
        <f t="shared" si="34"/>
        <v>0</v>
      </c>
      <c r="BB24" s="32">
        <f t="shared" si="34"/>
        <v>0</v>
      </c>
      <c r="BC24" s="32">
        <f t="shared" si="34"/>
        <v>0</v>
      </c>
      <c r="BD24" s="32">
        <f t="shared" si="34"/>
        <v>0</v>
      </c>
      <c r="BE24" s="32">
        <f t="shared" si="34"/>
        <v>0</v>
      </c>
      <c r="BF24" s="32">
        <f t="shared" si="34"/>
        <v>0</v>
      </c>
      <c r="BG24" s="32">
        <f t="shared" si="34"/>
        <v>0</v>
      </c>
      <c r="BH24" s="32">
        <f t="shared" si="34"/>
        <v>0</v>
      </c>
      <c r="BI24" s="32">
        <f t="shared" si="34"/>
        <v>0</v>
      </c>
      <c r="BJ24" s="32">
        <f t="shared" si="34"/>
        <v>0</v>
      </c>
      <c r="BK24" s="32">
        <f t="shared" si="34"/>
        <v>0</v>
      </c>
      <c r="BL24" s="32">
        <f t="shared" si="34"/>
        <v>0</v>
      </c>
    </row>
    <row r="25" spans="1:64" ht="12.75" hidden="1" customHeight="1" outlineLevel="1" x14ac:dyDescent="0.2">
      <c r="A25" s="30"/>
      <c r="B25" s="28">
        <f>Remaining!A25</f>
        <v>321</v>
      </c>
      <c r="C25" s="28" t="str">
        <f>Remaining!B25</f>
        <v>Stress Engineering</v>
      </c>
      <c r="D25" s="32">
        <f t="shared" si="30"/>
        <v>0</v>
      </c>
      <c r="E25" s="32">
        <f t="shared" si="30"/>
        <v>0</v>
      </c>
      <c r="F25" s="32">
        <f t="shared" si="30"/>
        <v>0</v>
      </c>
      <c r="G25" s="32">
        <f t="shared" si="30"/>
        <v>0</v>
      </c>
      <c r="H25" s="32">
        <f t="shared" si="30"/>
        <v>0</v>
      </c>
      <c r="I25" s="32">
        <f t="shared" si="30"/>
        <v>0</v>
      </c>
      <c r="J25" s="32">
        <f t="shared" si="30"/>
        <v>38</v>
      </c>
      <c r="K25" s="32">
        <f t="shared" si="30"/>
        <v>35</v>
      </c>
      <c r="L25" s="32">
        <f t="shared" si="30"/>
        <v>0</v>
      </c>
      <c r="M25" s="32">
        <f t="shared" si="30"/>
        <v>0</v>
      </c>
      <c r="N25" s="32">
        <f t="shared" si="31"/>
        <v>1</v>
      </c>
      <c r="O25" s="32">
        <f t="shared" si="31"/>
        <v>18</v>
      </c>
      <c r="P25" s="32">
        <f t="shared" si="31"/>
        <v>10</v>
      </c>
      <c r="Q25" s="32">
        <f t="shared" si="31"/>
        <v>27</v>
      </c>
      <c r="R25" s="32">
        <f t="shared" si="31"/>
        <v>21</v>
      </c>
      <c r="S25" s="32">
        <f t="shared" si="31"/>
        <v>15</v>
      </c>
      <c r="T25" s="32">
        <f t="shared" si="31"/>
        <v>0</v>
      </c>
      <c r="U25" s="32">
        <f t="shared" si="31"/>
        <v>0</v>
      </c>
      <c r="V25" s="32">
        <f t="shared" si="31"/>
        <v>0</v>
      </c>
      <c r="W25" s="32">
        <f t="shared" si="31"/>
        <v>0</v>
      </c>
      <c r="X25" s="32">
        <f t="shared" si="32"/>
        <v>0</v>
      </c>
      <c r="Y25" s="32">
        <f t="shared" si="32"/>
        <v>0</v>
      </c>
      <c r="Z25" s="32">
        <f t="shared" si="32"/>
        <v>0</v>
      </c>
      <c r="AA25" s="32">
        <f t="shared" si="32"/>
        <v>0</v>
      </c>
      <c r="AB25" s="32">
        <f t="shared" si="32"/>
        <v>0</v>
      </c>
      <c r="AC25" s="32">
        <f t="shared" si="32"/>
        <v>0</v>
      </c>
      <c r="AD25" s="32">
        <f t="shared" si="32"/>
        <v>0</v>
      </c>
      <c r="AE25" s="32">
        <f t="shared" si="32"/>
        <v>0</v>
      </c>
      <c r="AF25" s="32">
        <f t="shared" si="32"/>
        <v>0</v>
      </c>
      <c r="AG25" s="32">
        <f t="shared" si="32"/>
        <v>0</v>
      </c>
      <c r="AH25" s="32">
        <f t="shared" si="33"/>
        <v>0</v>
      </c>
      <c r="AI25" s="32">
        <f t="shared" si="33"/>
        <v>0</v>
      </c>
      <c r="AJ25" s="32">
        <f t="shared" si="33"/>
        <v>0</v>
      </c>
      <c r="AK25" s="32">
        <f t="shared" si="33"/>
        <v>0</v>
      </c>
      <c r="AL25" s="32">
        <f t="shared" si="33"/>
        <v>0</v>
      </c>
      <c r="AM25" s="32">
        <f t="shared" si="33"/>
        <v>0</v>
      </c>
      <c r="AN25" s="32">
        <f t="shared" si="33"/>
        <v>0</v>
      </c>
      <c r="AO25" s="32">
        <f t="shared" si="33"/>
        <v>0</v>
      </c>
      <c r="AP25" s="32">
        <f t="shared" si="33"/>
        <v>0</v>
      </c>
      <c r="AQ25" s="32">
        <f t="shared" si="33"/>
        <v>0</v>
      </c>
      <c r="AR25" s="32">
        <f t="shared" si="34"/>
        <v>0</v>
      </c>
      <c r="AS25" s="32">
        <f t="shared" si="34"/>
        <v>0</v>
      </c>
      <c r="AT25" s="32">
        <f t="shared" si="34"/>
        <v>0</v>
      </c>
      <c r="AU25" s="32">
        <f t="shared" si="34"/>
        <v>0</v>
      </c>
      <c r="AV25" s="32">
        <f t="shared" si="34"/>
        <v>0</v>
      </c>
      <c r="AW25" s="32">
        <f t="shared" si="34"/>
        <v>0</v>
      </c>
      <c r="AX25" s="32">
        <f t="shared" si="34"/>
        <v>0</v>
      </c>
      <c r="AY25" s="32">
        <f t="shared" si="34"/>
        <v>0</v>
      </c>
      <c r="AZ25" s="32">
        <f t="shared" si="34"/>
        <v>0</v>
      </c>
      <c r="BA25" s="32">
        <f t="shared" si="34"/>
        <v>0</v>
      </c>
      <c r="BB25" s="32">
        <f t="shared" si="34"/>
        <v>0</v>
      </c>
      <c r="BC25" s="32">
        <f t="shared" si="34"/>
        <v>0</v>
      </c>
      <c r="BD25" s="32">
        <f t="shared" si="34"/>
        <v>0</v>
      </c>
      <c r="BE25" s="32">
        <f t="shared" si="34"/>
        <v>0</v>
      </c>
      <c r="BF25" s="32">
        <f t="shared" si="34"/>
        <v>0</v>
      </c>
      <c r="BG25" s="32">
        <f t="shared" si="34"/>
        <v>0</v>
      </c>
      <c r="BH25" s="32">
        <f t="shared" si="34"/>
        <v>0</v>
      </c>
      <c r="BI25" s="32">
        <f t="shared" si="34"/>
        <v>0</v>
      </c>
      <c r="BJ25" s="32">
        <f t="shared" si="34"/>
        <v>0</v>
      </c>
      <c r="BK25" s="32">
        <f t="shared" si="34"/>
        <v>0</v>
      </c>
      <c r="BL25" s="32">
        <f t="shared" si="34"/>
        <v>0</v>
      </c>
    </row>
    <row r="26" spans="1:64" ht="12.75" hidden="1" customHeight="1" outlineLevel="1" x14ac:dyDescent="0.2">
      <c r="A26" s="30"/>
      <c r="B26" s="28">
        <f>Remaining!A26</f>
        <v>0</v>
      </c>
      <c r="C26" s="28">
        <f>Remaining!B26</f>
        <v>0</v>
      </c>
      <c r="D26" s="32">
        <f t="shared" si="30"/>
        <v>0</v>
      </c>
      <c r="E26" s="32">
        <f t="shared" si="30"/>
        <v>0</v>
      </c>
      <c r="F26" s="32">
        <f t="shared" si="30"/>
        <v>0</v>
      </c>
      <c r="G26" s="32">
        <f t="shared" si="30"/>
        <v>0</v>
      </c>
      <c r="H26" s="32">
        <f t="shared" si="30"/>
        <v>0</v>
      </c>
      <c r="I26" s="32">
        <f t="shared" si="30"/>
        <v>0</v>
      </c>
      <c r="J26" s="32">
        <f t="shared" si="30"/>
        <v>0</v>
      </c>
      <c r="K26" s="32">
        <f t="shared" si="30"/>
        <v>0</v>
      </c>
      <c r="L26" s="32">
        <f t="shared" si="30"/>
        <v>0</v>
      </c>
      <c r="M26" s="32">
        <f t="shared" si="30"/>
        <v>0</v>
      </c>
      <c r="N26" s="32">
        <f t="shared" si="31"/>
        <v>0</v>
      </c>
      <c r="O26" s="32">
        <f t="shared" si="31"/>
        <v>0</v>
      </c>
      <c r="P26" s="32">
        <f t="shared" si="31"/>
        <v>0</v>
      </c>
      <c r="Q26" s="32">
        <f t="shared" si="31"/>
        <v>0</v>
      </c>
      <c r="R26" s="32">
        <f t="shared" si="31"/>
        <v>0</v>
      </c>
      <c r="S26" s="32">
        <f t="shared" si="31"/>
        <v>0</v>
      </c>
      <c r="T26" s="32">
        <f t="shared" si="31"/>
        <v>0</v>
      </c>
      <c r="U26" s="32">
        <f t="shared" si="31"/>
        <v>0</v>
      </c>
      <c r="V26" s="32">
        <f t="shared" si="31"/>
        <v>0</v>
      </c>
      <c r="W26" s="32">
        <f t="shared" si="31"/>
        <v>0</v>
      </c>
      <c r="X26" s="32">
        <f t="shared" si="32"/>
        <v>0</v>
      </c>
      <c r="Y26" s="32">
        <f t="shared" si="32"/>
        <v>0</v>
      </c>
      <c r="Z26" s="32">
        <f t="shared" si="32"/>
        <v>0</v>
      </c>
      <c r="AA26" s="32">
        <f t="shared" si="32"/>
        <v>0</v>
      </c>
      <c r="AB26" s="32">
        <f t="shared" si="32"/>
        <v>0</v>
      </c>
      <c r="AC26" s="32">
        <f t="shared" si="32"/>
        <v>0</v>
      </c>
      <c r="AD26" s="32">
        <f t="shared" si="32"/>
        <v>0</v>
      </c>
      <c r="AE26" s="32">
        <f t="shared" si="32"/>
        <v>0</v>
      </c>
      <c r="AF26" s="32">
        <f t="shared" si="32"/>
        <v>0</v>
      </c>
      <c r="AG26" s="32">
        <f t="shared" si="32"/>
        <v>0</v>
      </c>
      <c r="AH26" s="32">
        <f t="shared" si="33"/>
        <v>0</v>
      </c>
      <c r="AI26" s="32">
        <f t="shared" si="33"/>
        <v>0</v>
      </c>
      <c r="AJ26" s="32">
        <f t="shared" si="33"/>
        <v>0</v>
      </c>
      <c r="AK26" s="32">
        <f t="shared" si="33"/>
        <v>0</v>
      </c>
      <c r="AL26" s="32">
        <f t="shared" si="33"/>
        <v>0</v>
      </c>
      <c r="AM26" s="32">
        <f t="shared" si="33"/>
        <v>0</v>
      </c>
      <c r="AN26" s="32">
        <f t="shared" si="33"/>
        <v>0</v>
      </c>
      <c r="AO26" s="32">
        <f t="shared" si="33"/>
        <v>0</v>
      </c>
      <c r="AP26" s="32">
        <f t="shared" si="33"/>
        <v>0</v>
      </c>
      <c r="AQ26" s="32">
        <f t="shared" si="33"/>
        <v>0</v>
      </c>
      <c r="AR26" s="32">
        <f t="shared" si="34"/>
        <v>0</v>
      </c>
      <c r="AS26" s="32">
        <f t="shared" si="34"/>
        <v>0</v>
      </c>
      <c r="AT26" s="32">
        <f t="shared" si="34"/>
        <v>0</v>
      </c>
      <c r="AU26" s="32">
        <f t="shared" si="34"/>
        <v>0</v>
      </c>
      <c r="AV26" s="32">
        <f t="shared" si="34"/>
        <v>0</v>
      </c>
      <c r="AW26" s="32">
        <f t="shared" si="34"/>
        <v>0</v>
      </c>
      <c r="AX26" s="32">
        <f t="shared" si="34"/>
        <v>0</v>
      </c>
      <c r="AY26" s="32">
        <f t="shared" si="34"/>
        <v>0</v>
      </c>
      <c r="AZ26" s="32">
        <f t="shared" si="34"/>
        <v>0</v>
      </c>
      <c r="BA26" s="32">
        <f t="shared" si="34"/>
        <v>0</v>
      </c>
      <c r="BB26" s="32">
        <f t="shared" si="34"/>
        <v>0</v>
      </c>
      <c r="BC26" s="32">
        <f t="shared" si="34"/>
        <v>0</v>
      </c>
      <c r="BD26" s="32">
        <f t="shared" si="34"/>
        <v>0</v>
      </c>
      <c r="BE26" s="32">
        <f t="shared" si="34"/>
        <v>0</v>
      </c>
      <c r="BF26" s="32">
        <f t="shared" si="34"/>
        <v>0</v>
      </c>
      <c r="BG26" s="32">
        <f t="shared" si="34"/>
        <v>0</v>
      </c>
      <c r="BH26" s="32">
        <f t="shared" si="34"/>
        <v>0</v>
      </c>
      <c r="BI26" s="32">
        <f t="shared" si="34"/>
        <v>0</v>
      </c>
      <c r="BJ26" s="32">
        <f t="shared" si="34"/>
        <v>0</v>
      </c>
      <c r="BK26" s="32">
        <f t="shared" si="34"/>
        <v>0</v>
      </c>
      <c r="BL26" s="32">
        <f t="shared" si="34"/>
        <v>0</v>
      </c>
    </row>
    <row r="27" spans="1:64" collapsed="1" x14ac:dyDescent="0.2">
      <c r="A27" s="30"/>
      <c r="B27" s="149" t="str">
        <f>Remaining!A27</f>
        <v>06.</v>
      </c>
      <c r="C27" s="150" t="str">
        <f>Remaining!B27</f>
        <v>Electrical Engineering &amp; Design</v>
      </c>
      <c r="D27" s="150">
        <f>SUM(D28:D30)</f>
        <v>0</v>
      </c>
      <c r="E27" s="150">
        <f t="shared" ref="E27:AV27" si="35">SUM(E28:E30)</f>
        <v>0</v>
      </c>
      <c r="F27" s="150">
        <f t="shared" si="35"/>
        <v>0</v>
      </c>
      <c r="G27" s="150">
        <f t="shared" si="35"/>
        <v>0</v>
      </c>
      <c r="H27" s="150">
        <f t="shared" si="35"/>
        <v>0</v>
      </c>
      <c r="I27" s="150">
        <f t="shared" si="35"/>
        <v>0</v>
      </c>
      <c r="J27" s="150">
        <f t="shared" si="35"/>
        <v>0</v>
      </c>
      <c r="K27" s="150">
        <f t="shared" si="35"/>
        <v>0</v>
      </c>
      <c r="L27" s="150">
        <f t="shared" si="35"/>
        <v>0</v>
      </c>
      <c r="M27" s="150">
        <f t="shared" si="35"/>
        <v>0</v>
      </c>
      <c r="N27" s="150">
        <f t="shared" si="35"/>
        <v>0</v>
      </c>
      <c r="O27" s="150">
        <f t="shared" si="35"/>
        <v>0</v>
      </c>
      <c r="P27" s="150">
        <f t="shared" si="35"/>
        <v>0</v>
      </c>
      <c r="Q27" s="150">
        <f t="shared" si="35"/>
        <v>0</v>
      </c>
      <c r="R27" s="150">
        <f t="shared" si="35"/>
        <v>0</v>
      </c>
      <c r="S27" s="150">
        <f t="shared" si="35"/>
        <v>0</v>
      </c>
      <c r="T27" s="150">
        <f t="shared" si="35"/>
        <v>0</v>
      </c>
      <c r="U27" s="150">
        <f t="shared" si="35"/>
        <v>0</v>
      </c>
      <c r="V27" s="150">
        <f t="shared" si="35"/>
        <v>0</v>
      </c>
      <c r="W27" s="150">
        <f t="shared" si="35"/>
        <v>0</v>
      </c>
      <c r="X27" s="150">
        <f t="shared" si="35"/>
        <v>0</v>
      </c>
      <c r="Y27" s="150">
        <f t="shared" si="35"/>
        <v>0</v>
      </c>
      <c r="Z27" s="150">
        <f t="shared" si="35"/>
        <v>0</v>
      </c>
      <c r="AA27" s="150">
        <f t="shared" si="35"/>
        <v>0</v>
      </c>
      <c r="AB27" s="150">
        <f t="shared" si="35"/>
        <v>0</v>
      </c>
      <c r="AC27" s="150">
        <f t="shared" si="35"/>
        <v>0</v>
      </c>
      <c r="AD27" s="150">
        <f t="shared" si="35"/>
        <v>0</v>
      </c>
      <c r="AE27" s="150">
        <f t="shared" si="35"/>
        <v>0</v>
      </c>
      <c r="AF27" s="150">
        <f t="shared" si="35"/>
        <v>0</v>
      </c>
      <c r="AG27" s="150">
        <f t="shared" si="35"/>
        <v>0</v>
      </c>
      <c r="AH27" s="150">
        <f t="shared" si="35"/>
        <v>0</v>
      </c>
      <c r="AI27" s="150">
        <f t="shared" si="35"/>
        <v>0</v>
      </c>
      <c r="AJ27" s="150">
        <f t="shared" si="35"/>
        <v>0</v>
      </c>
      <c r="AK27" s="150">
        <f t="shared" si="35"/>
        <v>0</v>
      </c>
      <c r="AL27" s="150">
        <f t="shared" si="35"/>
        <v>0</v>
      </c>
      <c r="AM27" s="150">
        <f t="shared" si="35"/>
        <v>0</v>
      </c>
      <c r="AN27" s="150">
        <f t="shared" si="35"/>
        <v>0</v>
      </c>
      <c r="AO27" s="150">
        <f t="shared" si="35"/>
        <v>0</v>
      </c>
      <c r="AP27" s="150">
        <f t="shared" si="35"/>
        <v>0</v>
      </c>
      <c r="AQ27" s="150">
        <f t="shared" si="35"/>
        <v>0</v>
      </c>
      <c r="AR27" s="150">
        <f t="shared" si="35"/>
        <v>0</v>
      </c>
      <c r="AS27" s="150">
        <f t="shared" si="35"/>
        <v>0</v>
      </c>
      <c r="AT27" s="150">
        <f t="shared" si="35"/>
        <v>0</v>
      </c>
      <c r="AU27" s="150">
        <f t="shared" si="35"/>
        <v>0</v>
      </c>
      <c r="AV27" s="150">
        <f t="shared" si="35"/>
        <v>0</v>
      </c>
      <c r="AW27" s="150">
        <f t="shared" ref="AW27:BL27" si="36">SUM(AW28:AW30)</f>
        <v>0</v>
      </c>
      <c r="AX27" s="150">
        <f t="shared" si="36"/>
        <v>0</v>
      </c>
      <c r="AY27" s="150">
        <f t="shared" si="36"/>
        <v>0</v>
      </c>
      <c r="AZ27" s="150">
        <f t="shared" si="36"/>
        <v>0</v>
      </c>
      <c r="BA27" s="150">
        <f t="shared" si="36"/>
        <v>0</v>
      </c>
      <c r="BB27" s="150">
        <f t="shared" si="36"/>
        <v>0</v>
      </c>
      <c r="BC27" s="150">
        <f t="shared" si="36"/>
        <v>0</v>
      </c>
      <c r="BD27" s="150">
        <f t="shared" si="36"/>
        <v>0</v>
      </c>
      <c r="BE27" s="150">
        <f t="shared" si="36"/>
        <v>0</v>
      </c>
      <c r="BF27" s="150">
        <f t="shared" si="36"/>
        <v>0</v>
      </c>
      <c r="BG27" s="150">
        <f t="shared" si="36"/>
        <v>0</v>
      </c>
      <c r="BH27" s="150">
        <f t="shared" si="36"/>
        <v>0</v>
      </c>
      <c r="BI27" s="150">
        <f t="shared" si="36"/>
        <v>0</v>
      </c>
      <c r="BJ27" s="150">
        <f t="shared" si="36"/>
        <v>0</v>
      </c>
      <c r="BK27" s="150">
        <f t="shared" si="36"/>
        <v>0</v>
      </c>
      <c r="BL27" s="150">
        <f t="shared" si="36"/>
        <v>0</v>
      </c>
    </row>
    <row r="28" spans="1:64" ht="12.75" hidden="1" customHeight="1" outlineLevel="1" x14ac:dyDescent="0.2">
      <c r="A28" s="30"/>
      <c r="B28" s="28">
        <f>Remaining!A28</f>
        <v>330</v>
      </c>
      <c r="C28" s="28" t="str">
        <f>Remaining!B28</f>
        <v xml:space="preserve">Electrical Engineering         </v>
      </c>
      <c r="D28" s="32">
        <f t="shared" ref="D28:M30" si="37">IF(D$65&lt;&gt;"Grand Total",SUMIF($B$66:$B$94,$B28,D$66:D$94),0)</f>
        <v>0</v>
      </c>
      <c r="E28" s="32">
        <f t="shared" si="37"/>
        <v>0</v>
      </c>
      <c r="F28" s="32">
        <f t="shared" si="37"/>
        <v>0</v>
      </c>
      <c r="G28" s="32">
        <f t="shared" si="37"/>
        <v>0</v>
      </c>
      <c r="H28" s="32">
        <f t="shared" si="37"/>
        <v>0</v>
      </c>
      <c r="I28" s="32">
        <f t="shared" si="37"/>
        <v>0</v>
      </c>
      <c r="J28" s="32">
        <f t="shared" si="37"/>
        <v>0</v>
      </c>
      <c r="K28" s="32">
        <f t="shared" si="37"/>
        <v>0</v>
      </c>
      <c r="L28" s="32">
        <f t="shared" si="37"/>
        <v>0</v>
      </c>
      <c r="M28" s="32">
        <f t="shared" si="37"/>
        <v>0</v>
      </c>
      <c r="N28" s="32">
        <f t="shared" ref="N28:W30" si="38">IF(N$65&lt;&gt;"Grand Total",SUMIF($B$66:$B$94,$B28,N$66:N$94),0)</f>
        <v>0</v>
      </c>
      <c r="O28" s="32">
        <f t="shared" si="38"/>
        <v>0</v>
      </c>
      <c r="P28" s="32">
        <f t="shared" si="38"/>
        <v>0</v>
      </c>
      <c r="Q28" s="32">
        <f t="shared" si="38"/>
        <v>0</v>
      </c>
      <c r="R28" s="32">
        <f t="shared" si="38"/>
        <v>0</v>
      </c>
      <c r="S28" s="32">
        <f t="shared" si="38"/>
        <v>0</v>
      </c>
      <c r="T28" s="32">
        <f t="shared" si="38"/>
        <v>0</v>
      </c>
      <c r="U28" s="32">
        <f t="shared" si="38"/>
        <v>0</v>
      </c>
      <c r="V28" s="32">
        <f t="shared" si="38"/>
        <v>0</v>
      </c>
      <c r="W28" s="32">
        <f t="shared" si="38"/>
        <v>0</v>
      </c>
      <c r="X28" s="32">
        <f t="shared" ref="X28:AG30" si="39">IF(X$65&lt;&gt;"Grand Total",SUMIF($B$66:$B$94,$B28,X$66:X$94),0)</f>
        <v>0</v>
      </c>
      <c r="Y28" s="32">
        <f t="shared" si="39"/>
        <v>0</v>
      </c>
      <c r="Z28" s="32">
        <f t="shared" si="39"/>
        <v>0</v>
      </c>
      <c r="AA28" s="32">
        <f t="shared" si="39"/>
        <v>0</v>
      </c>
      <c r="AB28" s="32">
        <f t="shared" si="39"/>
        <v>0</v>
      </c>
      <c r="AC28" s="32">
        <f t="shared" si="39"/>
        <v>0</v>
      </c>
      <c r="AD28" s="32">
        <f t="shared" si="39"/>
        <v>0</v>
      </c>
      <c r="AE28" s="32">
        <f t="shared" si="39"/>
        <v>0</v>
      </c>
      <c r="AF28" s="32">
        <f t="shared" si="39"/>
        <v>0</v>
      </c>
      <c r="AG28" s="32">
        <f t="shared" si="39"/>
        <v>0</v>
      </c>
      <c r="AH28" s="32">
        <f t="shared" ref="AH28:AQ30" si="40">IF(AH$65&lt;&gt;"Grand Total",SUMIF($B$66:$B$94,$B28,AH$66:AH$94),0)</f>
        <v>0</v>
      </c>
      <c r="AI28" s="32">
        <f t="shared" si="40"/>
        <v>0</v>
      </c>
      <c r="AJ28" s="32">
        <f t="shared" si="40"/>
        <v>0</v>
      </c>
      <c r="AK28" s="32">
        <f t="shared" si="40"/>
        <v>0</v>
      </c>
      <c r="AL28" s="32">
        <f t="shared" si="40"/>
        <v>0</v>
      </c>
      <c r="AM28" s="32">
        <f t="shared" si="40"/>
        <v>0</v>
      </c>
      <c r="AN28" s="32">
        <f t="shared" si="40"/>
        <v>0</v>
      </c>
      <c r="AO28" s="32">
        <f t="shared" si="40"/>
        <v>0</v>
      </c>
      <c r="AP28" s="32">
        <f t="shared" si="40"/>
        <v>0</v>
      </c>
      <c r="AQ28" s="32">
        <f t="shared" si="40"/>
        <v>0</v>
      </c>
      <c r="AR28" s="32">
        <f t="shared" ref="AR28:BL30" si="41">IF(AR$65&lt;&gt;"Grand Total",SUMIF($B$66:$B$94,$B28,AR$66:AR$94),0)</f>
        <v>0</v>
      </c>
      <c r="AS28" s="32">
        <f t="shared" si="41"/>
        <v>0</v>
      </c>
      <c r="AT28" s="32">
        <f t="shared" si="41"/>
        <v>0</v>
      </c>
      <c r="AU28" s="32">
        <f t="shared" si="41"/>
        <v>0</v>
      </c>
      <c r="AV28" s="32">
        <f t="shared" si="41"/>
        <v>0</v>
      </c>
      <c r="AW28" s="32">
        <f t="shared" si="41"/>
        <v>0</v>
      </c>
      <c r="AX28" s="32">
        <f t="shared" si="41"/>
        <v>0</v>
      </c>
      <c r="AY28" s="32">
        <f t="shared" si="41"/>
        <v>0</v>
      </c>
      <c r="AZ28" s="32">
        <f t="shared" si="41"/>
        <v>0</v>
      </c>
      <c r="BA28" s="32">
        <f t="shared" si="41"/>
        <v>0</v>
      </c>
      <c r="BB28" s="32">
        <f t="shared" si="41"/>
        <v>0</v>
      </c>
      <c r="BC28" s="32">
        <f t="shared" si="41"/>
        <v>0</v>
      </c>
      <c r="BD28" s="32">
        <f t="shared" si="41"/>
        <v>0</v>
      </c>
      <c r="BE28" s="32">
        <f t="shared" si="41"/>
        <v>0</v>
      </c>
      <c r="BF28" s="32">
        <f t="shared" si="41"/>
        <v>0</v>
      </c>
      <c r="BG28" s="32">
        <f t="shared" si="41"/>
        <v>0</v>
      </c>
      <c r="BH28" s="32">
        <f t="shared" si="41"/>
        <v>0</v>
      </c>
      <c r="BI28" s="32">
        <f t="shared" si="41"/>
        <v>0</v>
      </c>
      <c r="BJ28" s="32">
        <f t="shared" si="41"/>
        <v>0</v>
      </c>
      <c r="BK28" s="32">
        <f t="shared" si="41"/>
        <v>0</v>
      </c>
      <c r="BL28" s="32">
        <f t="shared" si="41"/>
        <v>0</v>
      </c>
    </row>
    <row r="29" spans="1:64" ht="12.75" hidden="1" customHeight="1" outlineLevel="1" x14ac:dyDescent="0.2">
      <c r="A29" s="30"/>
      <c r="B29" s="28">
        <f>Remaining!A29</f>
        <v>430</v>
      </c>
      <c r="C29" s="28" t="str">
        <f>Remaining!B29</f>
        <v xml:space="preserve">Electrical Design              </v>
      </c>
      <c r="D29" s="32">
        <f t="shared" si="37"/>
        <v>0</v>
      </c>
      <c r="E29" s="32">
        <f t="shared" si="37"/>
        <v>0</v>
      </c>
      <c r="F29" s="32">
        <f t="shared" si="37"/>
        <v>0</v>
      </c>
      <c r="G29" s="32">
        <f t="shared" si="37"/>
        <v>0</v>
      </c>
      <c r="H29" s="32">
        <f t="shared" si="37"/>
        <v>0</v>
      </c>
      <c r="I29" s="32">
        <f t="shared" si="37"/>
        <v>0</v>
      </c>
      <c r="J29" s="32">
        <f t="shared" si="37"/>
        <v>0</v>
      </c>
      <c r="K29" s="32">
        <f t="shared" si="37"/>
        <v>0</v>
      </c>
      <c r="L29" s="32">
        <f t="shared" si="37"/>
        <v>0</v>
      </c>
      <c r="M29" s="32">
        <f t="shared" si="37"/>
        <v>0</v>
      </c>
      <c r="N29" s="32">
        <f t="shared" si="38"/>
        <v>0</v>
      </c>
      <c r="O29" s="32">
        <f t="shared" si="38"/>
        <v>0</v>
      </c>
      <c r="P29" s="32">
        <f t="shared" si="38"/>
        <v>0</v>
      </c>
      <c r="Q29" s="32">
        <f t="shared" si="38"/>
        <v>0</v>
      </c>
      <c r="R29" s="32">
        <f t="shared" si="38"/>
        <v>0</v>
      </c>
      <c r="S29" s="32">
        <f t="shared" si="38"/>
        <v>0</v>
      </c>
      <c r="T29" s="32">
        <f t="shared" si="38"/>
        <v>0</v>
      </c>
      <c r="U29" s="32">
        <f t="shared" si="38"/>
        <v>0</v>
      </c>
      <c r="V29" s="32">
        <f t="shared" si="38"/>
        <v>0</v>
      </c>
      <c r="W29" s="32">
        <f t="shared" si="38"/>
        <v>0</v>
      </c>
      <c r="X29" s="32">
        <f t="shared" si="39"/>
        <v>0</v>
      </c>
      <c r="Y29" s="32">
        <f t="shared" si="39"/>
        <v>0</v>
      </c>
      <c r="Z29" s="32">
        <f t="shared" si="39"/>
        <v>0</v>
      </c>
      <c r="AA29" s="32">
        <f t="shared" si="39"/>
        <v>0</v>
      </c>
      <c r="AB29" s="32">
        <f t="shared" si="39"/>
        <v>0</v>
      </c>
      <c r="AC29" s="32">
        <f t="shared" si="39"/>
        <v>0</v>
      </c>
      <c r="AD29" s="32">
        <f t="shared" si="39"/>
        <v>0</v>
      </c>
      <c r="AE29" s="32">
        <f t="shared" si="39"/>
        <v>0</v>
      </c>
      <c r="AF29" s="32">
        <f t="shared" si="39"/>
        <v>0</v>
      </c>
      <c r="AG29" s="32">
        <f t="shared" si="39"/>
        <v>0</v>
      </c>
      <c r="AH29" s="32">
        <f t="shared" si="40"/>
        <v>0</v>
      </c>
      <c r="AI29" s="32">
        <f t="shared" si="40"/>
        <v>0</v>
      </c>
      <c r="AJ29" s="32">
        <f t="shared" si="40"/>
        <v>0</v>
      </c>
      <c r="AK29" s="32">
        <f t="shared" si="40"/>
        <v>0</v>
      </c>
      <c r="AL29" s="32">
        <f t="shared" si="40"/>
        <v>0</v>
      </c>
      <c r="AM29" s="32">
        <f t="shared" si="40"/>
        <v>0</v>
      </c>
      <c r="AN29" s="32">
        <f t="shared" si="40"/>
        <v>0</v>
      </c>
      <c r="AO29" s="32">
        <f t="shared" si="40"/>
        <v>0</v>
      </c>
      <c r="AP29" s="32">
        <f t="shared" si="40"/>
        <v>0</v>
      </c>
      <c r="AQ29" s="32">
        <f t="shared" si="40"/>
        <v>0</v>
      </c>
      <c r="AR29" s="32">
        <f t="shared" si="41"/>
        <v>0</v>
      </c>
      <c r="AS29" s="32">
        <f t="shared" si="41"/>
        <v>0</v>
      </c>
      <c r="AT29" s="32">
        <f t="shared" si="41"/>
        <v>0</v>
      </c>
      <c r="AU29" s="32">
        <f t="shared" si="41"/>
        <v>0</v>
      </c>
      <c r="AV29" s="32">
        <f t="shared" si="41"/>
        <v>0</v>
      </c>
      <c r="AW29" s="32">
        <f t="shared" si="41"/>
        <v>0</v>
      </c>
      <c r="AX29" s="32">
        <f t="shared" si="41"/>
        <v>0</v>
      </c>
      <c r="AY29" s="32">
        <f t="shared" si="41"/>
        <v>0</v>
      </c>
      <c r="AZ29" s="32">
        <f t="shared" si="41"/>
        <v>0</v>
      </c>
      <c r="BA29" s="32">
        <f t="shared" si="41"/>
        <v>0</v>
      </c>
      <c r="BB29" s="32">
        <f t="shared" si="41"/>
        <v>0</v>
      </c>
      <c r="BC29" s="32">
        <f t="shared" si="41"/>
        <v>0</v>
      </c>
      <c r="BD29" s="32">
        <f t="shared" si="41"/>
        <v>0</v>
      </c>
      <c r="BE29" s="32">
        <f t="shared" si="41"/>
        <v>0</v>
      </c>
      <c r="BF29" s="32">
        <f t="shared" si="41"/>
        <v>0</v>
      </c>
      <c r="BG29" s="32">
        <f t="shared" si="41"/>
        <v>0</v>
      </c>
      <c r="BH29" s="32">
        <f t="shared" si="41"/>
        <v>0</v>
      </c>
      <c r="BI29" s="32">
        <f t="shared" si="41"/>
        <v>0</v>
      </c>
      <c r="BJ29" s="32">
        <f t="shared" si="41"/>
        <v>0</v>
      </c>
      <c r="BK29" s="32">
        <f t="shared" si="41"/>
        <v>0</v>
      </c>
      <c r="BL29" s="32">
        <f t="shared" si="41"/>
        <v>0</v>
      </c>
    </row>
    <row r="30" spans="1:64" ht="12.75" hidden="1" customHeight="1" outlineLevel="1" x14ac:dyDescent="0.2">
      <c r="A30" s="30"/>
      <c r="B30" s="28">
        <f>Remaining!A30</f>
        <v>0</v>
      </c>
      <c r="C30" s="28">
        <f>Remaining!B30</f>
        <v>0</v>
      </c>
      <c r="D30" s="32">
        <f t="shared" si="37"/>
        <v>0</v>
      </c>
      <c r="E30" s="32">
        <f t="shared" si="37"/>
        <v>0</v>
      </c>
      <c r="F30" s="32">
        <f t="shared" si="37"/>
        <v>0</v>
      </c>
      <c r="G30" s="32">
        <f t="shared" si="37"/>
        <v>0</v>
      </c>
      <c r="H30" s="32">
        <f t="shared" si="37"/>
        <v>0</v>
      </c>
      <c r="I30" s="32">
        <f t="shared" si="37"/>
        <v>0</v>
      </c>
      <c r="J30" s="32">
        <f t="shared" si="37"/>
        <v>0</v>
      </c>
      <c r="K30" s="32">
        <f t="shared" si="37"/>
        <v>0</v>
      </c>
      <c r="L30" s="32">
        <f t="shared" si="37"/>
        <v>0</v>
      </c>
      <c r="M30" s="32">
        <f t="shared" si="37"/>
        <v>0</v>
      </c>
      <c r="N30" s="32">
        <f t="shared" si="38"/>
        <v>0</v>
      </c>
      <c r="O30" s="32">
        <f t="shared" si="38"/>
        <v>0</v>
      </c>
      <c r="P30" s="32">
        <f t="shared" si="38"/>
        <v>0</v>
      </c>
      <c r="Q30" s="32">
        <f t="shared" si="38"/>
        <v>0</v>
      </c>
      <c r="R30" s="32">
        <f t="shared" si="38"/>
        <v>0</v>
      </c>
      <c r="S30" s="32">
        <f t="shared" si="38"/>
        <v>0</v>
      </c>
      <c r="T30" s="32">
        <f t="shared" si="38"/>
        <v>0</v>
      </c>
      <c r="U30" s="32">
        <f t="shared" si="38"/>
        <v>0</v>
      </c>
      <c r="V30" s="32">
        <f t="shared" si="38"/>
        <v>0</v>
      </c>
      <c r="W30" s="32">
        <f t="shared" si="38"/>
        <v>0</v>
      </c>
      <c r="X30" s="32">
        <f t="shared" si="39"/>
        <v>0</v>
      </c>
      <c r="Y30" s="32">
        <f t="shared" si="39"/>
        <v>0</v>
      </c>
      <c r="Z30" s="32">
        <f t="shared" si="39"/>
        <v>0</v>
      </c>
      <c r="AA30" s="32">
        <f t="shared" si="39"/>
        <v>0</v>
      </c>
      <c r="AB30" s="32">
        <f t="shared" si="39"/>
        <v>0</v>
      </c>
      <c r="AC30" s="32">
        <f t="shared" si="39"/>
        <v>0</v>
      </c>
      <c r="AD30" s="32">
        <f t="shared" si="39"/>
        <v>0</v>
      </c>
      <c r="AE30" s="32">
        <f t="shared" si="39"/>
        <v>0</v>
      </c>
      <c r="AF30" s="32">
        <f t="shared" si="39"/>
        <v>0</v>
      </c>
      <c r="AG30" s="32">
        <f t="shared" si="39"/>
        <v>0</v>
      </c>
      <c r="AH30" s="32">
        <f t="shared" si="40"/>
        <v>0</v>
      </c>
      <c r="AI30" s="32">
        <f t="shared" si="40"/>
        <v>0</v>
      </c>
      <c r="AJ30" s="32">
        <f t="shared" si="40"/>
        <v>0</v>
      </c>
      <c r="AK30" s="32">
        <f t="shared" si="40"/>
        <v>0</v>
      </c>
      <c r="AL30" s="32">
        <f t="shared" si="40"/>
        <v>0</v>
      </c>
      <c r="AM30" s="32">
        <f t="shared" si="40"/>
        <v>0</v>
      </c>
      <c r="AN30" s="32">
        <f t="shared" si="40"/>
        <v>0</v>
      </c>
      <c r="AO30" s="32">
        <f t="shared" si="40"/>
        <v>0</v>
      </c>
      <c r="AP30" s="32">
        <f t="shared" si="40"/>
        <v>0</v>
      </c>
      <c r="AQ30" s="32">
        <f t="shared" si="40"/>
        <v>0</v>
      </c>
      <c r="AR30" s="32">
        <f t="shared" si="41"/>
        <v>0</v>
      </c>
      <c r="AS30" s="32">
        <f t="shared" si="41"/>
        <v>0</v>
      </c>
      <c r="AT30" s="32">
        <f t="shared" si="41"/>
        <v>0</v>
      </c>
      <c r="AU30" s="32">
        <f t="shared" si="41"/>
        <v>0</v>
      </c>
      <c r="AV30" s="32">
        <f t="shared" si="41"/>
        <v>0</v>
      </c>
      <c r="AW30" s="32">
        <f t="shared" si="41"/>
        <v>0</v>
      </c>
      <c r="AX30" s="32">
        <f t="shared" si="41"/>
        <v>0</v>
      </c>
      <c r="AY30" s="32">
        <f t="shared" si="41"/>
        <v>0</v>
      </c>
      <c r="AZ30" s="32">
        <f t="shared" si="41"/>
        <v>0</v>
      </c>
      <c r="BA30" s="32">
        <f t="shared" si="41"/>
        <v>0</v>
      </c>
      <c r="BB30" s="32">
        <f t="shared" si="41"/>
        <v>0</v>
      </c>
      <c r="BC30" s="32">
        <f t="shared" si="41"/>
        <v>0</v>
      </c>
      <c r="BD30" s="32">
        <f t="shared" si="41"/>
        <v>0</v>
      </c>
      <c r="BE30" s="32">
        <f t="shared" si="41"/>
        <v>0</v>
      </c>
      <c r="BF30" s="32">
        <f t="shared" si="41"/>
        <v>0</v>
      </c>
      <c r="BG30" s="32">
        <f t="shared" si="41"/>
        <v>0</v>
      </c>
      <c r="BH30" s="32">
        <f t="shared" si="41"/>
        <v>0</v>
      </c>
      <c r="BI30" s="32">
        <f t="shared" si="41"/>
        <v>0</v>
      </c>
      <c r="BJ30" s="32">
        <f t="shared" si="41"/>
        <v>0</v>
      </c>
      <c r="BK30" s="32">
        <f t="shared" si="41"/>
        <v>0</v>
      </c>
      <c r="BL30" s="32">
        <f t="shared" si="41"/>
        <v>0</v>
      </c>
    </row>
    <row r="31" spans="1:64" collapsed="1" x14ac:dyDescent="0.2">
      <c r="A31" s="30"/>
      <c r="B31" s="149" t="str">
        <f>Remaining!A31</f>
        <v>07.</v>
      </c>
      <c r="C31" s="150" t="str">
        <f>Remaining!B31</f>
        <v>Instrumentation &amp; Controls</v>
      </c>
      <c r="D31" s="150">
        <f>SUM(D32:D36)</f>
        <v>0</v>
      </c>
      <c r="E31" s="150">
        <f t="shared" ref="E31:AV31" si="42">SUM(E32:E36)</f>
        <v>0</v>
      </c>
      <c r="F31" s="150">
        <f t="shared" si="42"/>
        <v>0</v>
      </c>
      <c r="G31" s="150">
        <f t="shared" si="42"/>
        <v>0</v>
      </c>
      <c r="H31" s="150">
        <f t="shared" si="42"/>
        <v>0</v>
      </c>
      <c r="I31" s="150">
        <f t="shared" si="42"/>
        <v>0</v>
      </c>
      <c r="J31" s="150">
        <f t="shared" si="42"/>
        <v>0</v>
      </c>
      <c r="K31" s="150">
        <f t="shared" si="42"/>
        <v>0</v>
      </c>
      <c r="L31" s="150">
        <f t="shared" si="42"/>
        <v>0</v>
      </c>
      <c r="M31" s="150">
        <f t="shared" si="42"/>
        <v>0</v>
      </c>
      <c r="N31" s="150">
        <f t="shared" si="42"/>
        <v>0</v>
      </c>
      <c r="O31" s="150">
        <f t="shared" si="42"/>
        <v>0</v>
      </c>
      <c r="P31" s="150">
        <f t="shared" si="42"/>
        <v>0</v>
      </c>
      <c r="Q31" s="150">
        <f t="shared" si="42"/>
        <v>0</v>
      </c>
      <c r="R31" s="150">
        <f t="shared" si="42"/>
        <v>0</v>
      </c>
      <c r="S31" s="150">
        <f t="shared" si="42"/>
        <v>0</v>
      </c>
      <c r="T31" s="150">
        <f t="shared" si="42"/>
        <v>0</v>
      </c>
      <c r="U31" s="150">
        <f t="shared" si="42"/>
        <v>0</v>
      </c>
      <c r="V31" s="150">
        <f t="shared" si="42"/>
        <v>0</v>
      </c>
      <c r="W31" s="150">
        <f t="shared" si="42"/>
        <v>0</v>
      </c>
      <c r="X31" s="150">
        <f t="shared" si="42"/>
        <v>0</v>
      </c>
      <c r="Y31" s="150">
        <f t="shared" si="42"/>
        <v>0</v>
      </c>
      <c r="Z31" s="150">
        <f t="shared" si="42"/>
        <v>0</v>
      </c>
      <c r="AA31" s="150">
        <f t="shared" si="42"/>
        <v>0</v>
      </c>
      <c r="AB31" s="150">
        <f t="shared" si="42"/>
        <v>0</v>
      </c>
      <c r="AC31" s="150">
        <f t="shared" si="42"/>
        <v>0</v>
      </c>
      <c r="AD31" s="150">
        <f t="shared" si="42"/>
        <v>0</v>
      </c>
      <c r="AE31" s="150">
        <f t="shared" si="42"/>
        <v>0</v>
      </c>
      <c r="AF31" s="150">
        <f t="shared" si="42"/>
        <v>0</v>
      </c>
      <c r="AG31" s="150">
        <f t="shared" si="42"/>
        <v>0</v>
      </c>
      <c r="AH31" s="150">
        <f t="shared" si="42"/>
        <v>0</v>
      </c>
      <c r="AI31" s="150">
        <f t="shared" si="42"/>
        <v>0</v>
      </c>
      <c r="AJ31" s="150">
        <f t="shared" si="42"/>
        <v>0</v>
      </c>
      <c r="AK31" s="150">
        <f t="shared" si="42"/>
        <v>0</v>
      </c>
      <c r="AL31" s="150">
        <f t="shared" si="42"/>
        <v>0</v>
      </c>
      <c r="AM31" s="150">
        <f t="shared" si="42"/>
        <v>0</v>
      </c>
      <c r="AN31" s="150">
        <f t="shared" si="42"/>
        <v>0</v>
      </c>
      <c r="AO31" s="150">
        <f t="shared" si="42"/>
        <v>0</v>
      </c>
      <c r="AP31" s="150">
        <f t="shared" si="42"/>
        <v>0</v>
      </c>
      <c r="AQ31" s="150">
        <f t="shared" si="42"/>
        <v>0</v>
      </c>
      <c r="AR31" s="150">
        <f t="shared" si="42"/>
        <v>0</v>
      </c>
      <c r="AS31" s="150">
        <f t="shared" si="42"/>
        <v>0</v>
      </c>
      <c r="AT31" s="150">
        <f t="shared" si="42"/>
        <v>0</v>
      </c>
      <c r="AU31" s="150">
        <f t="shared" si="42"/>
        <v>0</v>
      </c>
      <c r="AV31" s="150">
        <f t="shared" si="42"/>
        <v>0</v>
      </c>
      <c r="AW31" s="150">
        <f t="shared" ref="AW31:BL31" si="43">SUM(AW32:AW36)</f>
        <v>0</v>
      </c>
      <c r="AX31" s="150">
        <f t="shared" si="43"/>
        <v>0</v>
      </c>
      <c r="AY31" s="150">
        <f t="shared" si="43"/>
        <v>0</v>
      </c>
      <c r="AZ31" s="150">
        <f t="shared" si="43"/>
        <v>0</v>
      </c>
      <c r="BA31" s="150">
        <f t="shared" si="43"/>
        <v>0</v>
      </c>
      <c r="BB31" s="150">
        <f t="shared" si="43"/>
        <v>0</v>
      </c>
      <c r="BC31" s="150">
        <f t="shared" si="43"/>
        <v>0</v>
      </c>
      <c r="BD31" s="150">
        <f t="shared" si="43"/>
        <v>0</v>
      </c>
      <c r="BE31" s="150">
        <f t="shared" si="43"/>
        <v>0</v>
      </c>
      <c r="BF31" s="150">
        <f t="shared" si="43"/>
        <v>0</v>
      </c>
      <c r="BG31" s="150">
        <f t="shared" si="43"/>
        <v>0</v>
      </c>
      <c r="BH31" s="150">
        <f t="shared" si="43"/>
        <v>0</v>
      </c>
      <c r="BI31" s="150">
        <f t="shared" si="43"/>
        <v>0</v>
      </c>
      <c r="BJ31" s="150">
        <f t="shared" si="43"/>
        <v>0</v>
      </c>
      <c r="BK31" s="150">
        <f t="shared" si="43"/>
        <v>0</v>
      </c>
      <c r="BL31" s="150">
        <f t="shared" si="43"/>
        <v>0</v>
      </c>
    </row>
    <row r="32" spans="1:64" ht="12.75" hidden="1" customHeight="1" outlineLevel="1" x14ac:dyDescent="0.2">
      <c r="A32" s="30"/>
      <c r="B32" s="28">
        <f>Remaining!A32</f>
        <v>340</v>
      </c>
      <c r="C32" s="28" t="str">
        <f>Remaining!B32</f>
        <v xml:space="preserve">Instrumentation Engineering              </v>
      </c>
      <c r="D32" s="32">
        <f t="shared" ref="D32:M36" si="44">IF(D$65&lt;&gt;"Grand Total",SUMIF($B$66:$B$94,$B32,D$66:D$94),0)</f>
        <v>0</v>
      </c>
      <c r="E32" s="32">
        <f t="shared" si="44"/>
        <v>0</v>
      </c>
      <c r="F32" s="32">
        <f t="shared" si="44"/>
        <v>0</v>
      </c>
      <c r="G32" s="32">
        <f t="shared" si="44"/>
        <v>0</v>
      </c>
      <c r="H32" s="32">
        <f t="shared" si="44"/>
        <v>0</v>
      </c>
      <c r="I32" s="32">
        <f t="shared" si="44"/>
        <v>0</v>
      </c>
      <c r="J32" s="32">
        <f t="shared" si="44"/>
        <v>0</v>
      </c>
      <c r="K32" s="32">
        <f t="shared" si="44"/>
        <v>0</v>
      </c>
      <c r="L32" s="32">
        <f t="shared" si="44"/>
        <v>0</v>
      </c>
      <c r="M32" s="32">
        <f t="shared" si="44"/>
        <v>0</v>
      </c>
      <c r="N32" s="32">
        <f t="shared" ref="N32:W36" si="45">IF(N$65&lt;&gt;"Grand Total",SUMIF($B$66:$B$94,$B32,N$66:N$94),0)</f>
        <v>0</v>
      </c>
      <c r="O32" s="32">
        <f t="shared" si="45"/>
        <v>0</v>
      </c>
      <c r="P32" s="32">
        <f t="shared" si="45"/>
        <v>0</v>
      </c>
      <c r="Q32" s="32">
        <f t="shared" si="45"/>
        <v>0</v>
      </c>
      <c r="R32" s="32">
        <f t="shared" si="45"/>
        <v>0</v>
      </c>
      <c r="S32" s="32">
        <f t="shared" si="45"/>
        <v>0</v>
      </c>
      <c r="T32" s="32">
        <f t="shared" si="45"/>
        <v>0</v>
      </c>
      <c r="U32" s="32">
        <f t="shared" si="45"/>
        <v>0</v>
      </c>
      <c r="V32" s="32">
        <f t="shared" si="45"/>
        <v>0</v>
      </c>
      <c r="W32" s="32">
        <f t="shared" si="45"/>
        <v>0</v>
      </c>
      <c r="X32" s="32">
        <f t="shared" ref="X32:AG36" si="46">IF(X$65&lt;&gt;"Grand Total",SUMIF($B$66:$B$94,$B32,X$66:X$94),0)</f>
        <v>0</v>
      </c>
      <c r="Y32" s="32">
        <f t="shared" si="46"/>
        <v>0</v>
      </c>
      <c r="Z32" s="32">
        <f t="shared" si="46"/>
        <v>0</v>
      </c>
      <c r="AA32" s="32">
        <f t="shared" si="46"/>
        <v>0</v>
      </c>
      <c r="AB32" s="32">
        <f t="shared" si="46"/>
        <v>0</v>
      </c>
      <c r="AC32" s="32">
        <f t="shared" si="46"/>
        <v>0</v>
      </c>
      <c r="AD32" s="32">
        <f t="shared" si="46"/>
        <v>0</v>
      </c>
      <c r="AE32" s="32">
        <f t="shared" si="46"/>
        <v>0</v>
      </c>
      <c r="AF32" s="32">
        <f t="shared" si="46"/>
        <v>0</v>
      </c>
      <c r="AG32" s="32">
        <f t="shared" si="46"/>
        <v>0</v>
      </c>
      <c r="AH32" s="32">
        <f t="shared" ref="AH32:AQ36" si="47">IF(AH$65&lt;&gt;"Grand Total",SUMIF($B$66:$B$94,$B32,AH$66:AH$94),0)</f>
        <v>0</v>
      </c>
      <c r="AI32" s="32">
        <f t="shared" si="47"/>
        <v>0</v>
      </c>
      <c r="AJ32" s="32">
        <f t="shared" si="47"/>
        <v>0</v>
      </c>
      <c r="AK32" s="32">
        <f t="shared" si="47"/>
        <v>0</v>
      </c>
      <c r="AL32" s="32">
        <f t="shared" si="47"/>
        <v>0</v>
      </c>
      <c r="AM32" s="32">
        <f t="shared" si="47"/>
        <v>0</v>
      </c>
      <c r="AN32" s="32">
        <f t="shared" si="47"/>
        <v>0</v>
      </c>
      <c r="AO32" s="32">
        <f t="shared" si="47"/>
        <v>0</v>
      </c>
      <c r="AP32" s="32">
        <f t="shared" si="47"/>
        <v>0</v>
      </c>
      <c r="AQ32" s="32">
        <f t="shared" si="47"/>
        <v>0</v>
      </c>
      <c r="AR32" s="32">
        <f t="shared" ref="AR32:BL36" si="48">IF(AR$65&lt;&gt;"Grand Total",SUMIF($B$66:$B$94,$B32,AR$66:AR$94),0)</f>
        <v>0</v>
      </c>
      <c r="AS32" s="32">
        <f t="shared" si="48"/>
        <v>0</v>
      </c>
      <c r="AT32" s="32">
        <f t="shared" si="48"/>
        <v>0</v>
      </c>
      <c r="AU32" s="32">
        <f t="shared" si="48"/>
        <v>0</v>
      </c>
      <c r="AV32" s="32">
        <f t="shared" si="48"/>
        <v>0</v>
      </c>
      <c r="AW32" s="32">
        <f t="shared" si="48"/>
        <v>0</v>
      </c>
      <c r="AX32" s="32">
        <f t="shared" si="48"/>
        <v>0</v>
      </c>
      <c r="AY32" s="32">
        <f t="shared" si="48"/>
        <v>0</v>
      </c>
      <c r="AZ32" s="32">
        <f t="shared" si="48"/>
        <v>0</v>
      </c>
      <c r="BA32" s="32">
        <f t="shared" si="48"/>
        <v>0</v>
      </c>
      <c r="BB32" s="32">
        <f t="shared" si="48"/>
        <v>0</v>
      </c>
      <c r="BC32" s="32">
        <f t="shared" si="48"/>
        <v>0</v>
      </c>
      <c r="BD32" s="32">
        <f t="shared" si="48"/>
        <v>0</v>
      </c>
      <c r="BE32" s="32">
        <f t="shared" si="48"/>
        <v>0</v>
      </c>
      <c r="BF32" s="32">
        <f t="shared" si="48"/>
        <v>0</v>
      </c>
      <c r="BG32" s="32">
        <f t="shared" si="48"/>
        <v>0</v>
      </c>
      <c r="BH32" s="32">
        <f t="shared" si="48"/>
        <v>0</v>
      </c>
      <c r="BI32" s="32">
        <f t="shared" si="48"/>
        <v>0</v>
      </c>
      <c r="BJ32" s="32">
        <f t="shared" si="48"/>
        <v>0</v>
      </c>
      <c r="BK32" s="32">
        <f t="shared" si="48"/>
        <v>0</v>
      </c>
      <c r="BL32" s="32">
        <f t="shared" si="48"/>
        <v>0</v>
      </c>
    </row>
    <row r="33" spans="1:64" ht="12.75" hidden="1" customHeight="1" outlineLevel="1" x14ac:dyDescent="0.2">
      <c r="A33" s="30"/>
      <c r="B33" s="28">
        <f>Remaining!A33</f>
        <v>440</v>
      </c>
      <c r="C33" s="28" t="str">
        <f>Remaining!B33</f>
        <v xml:space="preserve">Instrumentation Design         </v>
      </c>
      <c r="D33" s="32">
        <f t="shared" si="44"/>
        <v>0</v>
      </c>
      <c r="E33" s="32">
        <f t="shared" si="44"/>
        <v>0</v>
      </c>
      <c r="F33" s="32">
        <f t="shared" si="44"/>
        <v>0</v>
      </c>
      <c r="G33" s="32">
        <f t="shared" si="44"/>
        <v>0</v>
      </c>
      <c r="H33" s="32">
        <f t="shared" si="44"/>
        <v>0</v>
      </c>
      <c r="I33" s="32">
        <f t="shared" si="44"/>
        <v>0</v>
      </c>
      <c r="J33" s="32">
        <f t="shared" si="44"/>
        <v>0</v>
      </c>
      <c r="K33" s="32">
        <f t="shared" si="44"/>
        <v>0</v>
      </c>
      <c r="L33" s="32">
        <f t="shared" si="44"/>
        <v>0</v>
      </c>
      <c r="M33" s="32">
        <f t="shared" si="44"/>
        <v>0</v>
      </c>
      <c r="N33" s="32">
        <f t="shared" si="45"/>
        <v>0</v>
      </c>
      <c r="O33" s="32">
        <f t="shared" si="45"/>
        <v>0</v>
      </c>
      <c r="P33" s="32">
        <f t="shared" si="45"/>
        <v>0</v>
      </c>
      <c r="Q33" s="32">
        <f t="shared" si="45"/>
        <v>0</v>
      </c>
      <c r="R33" s="32">
        <f t="shared" si="45"/>
        <v>0</v>
      </c>
      <c r="S33" s="32">
        <f t="shared" si="45"/>
        <v>0</v>
      </c>
      <c r="T33" s="32">
        <f t="shared" si="45"/>
        <v>0</v>
      </c>
      <c r="U33" s="32">
        <f t="shared" si="45"/>
        <v>0</v>
      </c>
      <c r="V33" s="32">
        <f t="shared" si="45"/>
        <v>0</v>
      </c>
      <c r="W33" s="32">
        <f t="shared" si="45"/>
        <v>0</v>
      </c>
      <c r="X33" s="32">
        <f t="shared" si="46"/>
        <v>0</v>
      </c>
      <c r="Y33" s="32">
        <f t="shared" si="46"/>
        <v>0</v>
      </c>
      <c r="Z33" s="32">
        <f t="shared" si="46"/>
        <v>0</v>
      </c>
      <c r="AA33" s="32">
        <f t="shared" si="46"/>
        <v>0</v>
      </c>
      <c r="AB33" s="32">
        <f t="shared" si="46"/>
        <v>0</v>
      </c>
      <c r="AC33" s="32">
        <f t="shared" si="46"/>
        <v>0</v>
      </c>
      <c r="AD33" s="32">
        <f t="shared" si="46"/>
        <v>0</v>
      </c>
      <c r="AE33" s="32">
        <f t="shared" si="46"/>
        <v>0</v>
      </c>
      <c r="AF33" s="32">
        <f t="shared" si="46"/>
        <v>0</v>
      </c>
      <c r="AG33" s="32">
        <f t="shared" si="46"/>
        <v>0</v>
      </c>
      <c r="AH33" s="32">
        <f t="shared" si="47"/>
        <v>0</v>
      </c>
      <c r="AI33" s="32">
        <f t="shared" si="47"/>
        <v>0</v>
      </c>
      <c r="AJ33" s="32">
        <f t="shared" si="47"/>
        <v>0</v>
      </c>
      <c r="AK33" s="32">
        <f t="shared" si="47"/>
        <v>0</v>
      </c>
      <c r="AL33" s="32">
        <f t="shared" si="47"/>
        <v>0</v>
      </c>
      <c r="AM33" s="32">
        <f t="shared" si="47"/>
        <v>0</v>
      </c>
      <c r="AN33" s="32">
        <f t="shared" si="47"/>
        <v>0</v>
      </c>
      <c r="AO33" s="32">
        <f t="shared" si="47"/>
        <v>0</v>
      </c>
      <c r="AP33" s="32">
        <f t="shared" si="47"/>
        <v>0</v>
      </c>
      <c r="AQ33" s="32">
        <f t="shared" si="47"/>
        <v>0</v>
      </c>
      <c r="AR33" s="32">
        <f t="shared" si="48"/>
        <v>0</v>
      </c>
      <c r="AS33" s="32">
        <f t="shared" si="48"/>
        <v>0</v>
      </c>
      <c r="AT33" s="32">
        <f t="shared" si="48"/>
        <v>0</v>
      </c>
      <c r="AU33" s="32">
        <f t="shared" si="48"/>
        <v>0</v>
      </c>
      <c r="AV33" s="32">
        <f t="shared" si="48"/>
        <v>0</v>
      </c>
      <c r="AW33" s="32">
        <f t="shared" si="48"/>
        <v>0</v>
      </c>
      <c r="AX33" s="32">
        <f t="shared" si="48"/>
        <v>0</v>
      </c>
      <c r="AY33" s="32">
        <f t="shared" si="48"/>
        <v>0</v>
      </c>
      <c r="AZ33" s="32">
        <f t="shared" si="48"/>
        <v>0</v>
      </c>
      <c r="BA33" s="32">
        <f t="shared" si="48"/>
        <v>0</v>
      </c>
      <c r="BB33" s="32">
        <f t="shared" si="48"/>
        <v>0</v>
      </c>
      <c r="BC33" s="32">
        <f t="shared" si="48"/>
        <v>0</v>
      </c>
      <c r="BD33" s="32">
        <f t="shared" si="48"/>
        <v>0</v>
      </c>
      <c r="BE33" s="32">
        <f t="shared" si="48"/>
        <v>0</v>
      </c>
      <c r="BF33" s="32">
        <f t="shared" si="48"/>
        <v>0</v>
      </c>
      <c r="BG33" s="32">
        <f t="shared" si="48"/>
        <v>0</v>
      </c>
      <c r="BH33" s="32">
        <f t="shared" si="48"/>
        <v>0</v>
      </c>
      <c r="BI33" s="32">
        <f t="shared" si="48"/>
        <v>0</v>
      </c>
      <c r="BJ33" s="32">
        <f t="shared" si="48"/>
        <v>0</v>
      </c>
      <c r="BK33" s="32">
        <f t="shared" si="48"/>
        <v>0</v>
      </c>
      <c r="BL33" s="32">
        <f t="shared" si="48"/>
        <v>0</v>
      </c>
    </row>
    <row r="34" spans="1:64" ht="14.25" hidden="1" customHeight="1" outlineLevel="1" x14ac:dyDescent="0.2">
      <c r="A34" s="30"/>
      <c r="B34" s="28">
        <f>Remaining!A34</f>
        <v>350</v>
      </c>
      <c r="C34" s="28" t="str">
        <f>Remaining!B34</f>
        <v xml:space="preserve">Controls Engineering           </v>
      </c>
      <c r="D34" s="32">
        <f t="shared" si="44"/>
        <v>0</v>
      </c>
      <c r="E34" s="32">
        <f t="shared" si="44"/>
        <v>0</v>
      </c>
      <c r="F34" s="32">
        <f t="shared" si="44"/>
        <v>0</v>
      </c>
      <c r="G34" s="32">
        <f t="shared" si="44"/>
        <v>0</v>
      </c>
      <c r="H34" s="32">
        <f t="shared" si="44"/>
        <v>0</v>
      </c>
      <c r="I34" s="32">
        <f t="shared" si="44"/>
        <v>0</v>
      </c>
      <c r="J34" s="32">
        <f t="shared" si="44"/>
        <v>0</v>
      </c>
      <c r="K34" s="32">
        <f t="shared" si="44"/>
        <v>0</v>
      </c>
      <c r="L34" s="32">
        <f t="shared" si="44"/>
        <v>0</v>
      </c>
      <c r="M34" s="32">
        <f t="shared" si="44"/>
        <v>0</v>
      </c>
      <c r="N34" s="32">
        <f t="shared" si="45"/>
        <v>0</v>
      </c>
      <c r="O34" s="32">
        <f t="shared" si="45"/>
        <v>0</v>
      </c>
      <c r="P34" s="32">
        <f t="shared" si="45"/>
        <v>0</v>
      </c>
      <c r="Q34" s="32">
        <f t="shared" si="45"/>
        <v>0</v>
      </c>
      <c r="R34" s="32">
        <f t="shared" si="45"/>
        <v>0</v>
      </c>
      <c r="S34" s="32">
        <f t="shared" si="45"/>
        <v>0</v>
      </c>
      <c r="T34" s="32">
        <f t="shared" si="45"/>
        <v>0</v>
      </c>
      <c r="U34" s="32">
        <f t="shared" si="45"/>
        <v>0</v>
      </c>
      <c r="V34" s="32">
        <f t="shared" si="45"/>
        <v>0</v>
      </c>
      <c r="W34" s="32">
        <f t="shared" si="45"/>
        <v>0</v>
      </c>
      <c r="X34" s="32">
        <f t="shared" si="46"/>
        <v>0</v>
      </c>
      <c r="Y34" s="32">
        <f t="shared" si="46"/>
        <v>0</v>
      </c>
      <c r="Z34" s="32">
        <f t="shared" si="46"/>
        <v>0</v>
      </c>
      <c r="AA34" s="32">
        <f t="shared" si="46"/>
        <v>0</v>
      </c>
      <c r="AB34" s="32">
        <f t="shared" si="46"/>
        <v>0</v>
      </c>
      <c r="AC34" s="32">
        <f t="shared" si="46"/>
        <v>0</v>
      </c>
      <c r="AD34" s="32">
        <f t="shared" si="46"/>
        <v>0</v>
      </c>
      <c r="AE34" s="32">
        <f t="shared" si="46"/>
        <v>0</v>
      </c>
      <c r="AF34" s="32">
        <f t="shared" si="46"/>
        <v>0</v>
      </c>
      <c r="AG34" s="32">
        <f t="shared" si="46"/>
        <v>0</v>
      </c>
      <c r="AH34" s="32">
        <f t="shared" si="47"/>
        <v>0</v>
      </c>
      <c r="AI34" s="32">
        <f t="shared" si="47"/>
        <v>0</v>
      </c>
      <c r="AJ34" s="32">
        <f t="shared" si="47"/>
        <v>0</v>
      </c>
      <c r="AK34" s="32">
        <f t="shared" si="47"/>
        <v>0</v>
      </c>
      <c r="AL34" s="32">
        <f t="shared" si="47"/>
        <v>0</v>
      </c>
      <c r="AM34" s="32">
        <f t="shared" si="47"/>
        <v>0</v>
      </c>
      <c r="AN34" s="32">
        <f t="shared" si="47"/>
        <v>0</v>
      </c>
      <c r="AO34" s="32">
        <f t="shared" si="47"/>
        <v>0</v>
      </c>
      <c r="AP34" s="32">
        <f t="shared" si="47"/>
        <v>0</v>
      </c>
      <c r="AQ34" s="32">
        <f t="shared" si="47"/>
        <v>0</v>
      </c>
      <c r="AR34" s="32">
        <f t="shared" si="48"/>
        <v>0</v>
      </c>
      <c r="AS34" s="32">
        <f t="shared" si="48"/>
        <v>0</v>
      </c>
      <c r="AT34" s="32">
        <f t="shared" si="48"/>
        <v>0</v>
      </c>
      <c r="AU34" s="32">
        <f t="shared" si="48"/>
        <v>0</v>
      </c>
      <c r="AV34" s="32">
        <f t="shared" si="48"/>
        <v>0</v>
      </c>
      <c r="AW34" s="32">
        <f t="shared" si="48"/>
        <v>0</v>
      </c>
      <c r="AX34" s="32">
        <f t="shared" si="48"/>
        <v>0</v>
      </c>
      <c r="AY34" s="32">
        <f t="shared" si="48"/>
        <v>0</v>
      </c>
      <c r="AZ34" s="32">
        <f t="shared" si="48"/>
        <v>0</v>
      </c>
      <c r="BA34" s="32">
        <f t="shared" si="48"/>
        <v>0</v>
      </c>
      <c r="BB34" s="32">
        <f t="shared" si="48"/>
        <v>0</v>
      </c>
      <c r="BC34" s="32">
        <f t="shared" si="48"/>
        <v>0</v>
      </c>
      <c r="BD34" s="32">
        <f t="shared" si="48"/>
        <v>0</v>
      </c>
      <c r="BE34" s="32">
        <f t="shared" si="48"/>
        <v>0</v>
      </c>
      <c r="BF34" s="32">
        <f t="shared" si="48"/>
        <v>0</v>
      </c>
      <c r="BG34" s="32">
        <f t="shared" si="48"/>
        <v>0</v>
      </c>
      <c r="BH34" s="32">
        <f t="shared" si="48"/>
        <v>0</v>
      </c>
      <c r="BI34" s="32">
        <f t="shared" si="48"/>
        <v>0</v>
      </c>
      <c r="BJ34" s="32">
        <f t="shared" si="48"/>
        <v>0</v>
      </c>
      <c r="BK34" s="32">
        <f t="shared" si="48"/>
        <v>0</v>
      </c>
      <c r="BL34" s="32">
        <f t="shared" si="48"/>
        <v>0</v>
      </c>
    </row>
    <row r="35" spans="1:64" ht="12.75" hidden="1" customHeight="1" outlineLevel="1" x14ac:dyDescent="0.2">
      <c r="A35" s="30"/>
      <c r="B35" s="28">
        <f>Remaining!A35</f>
        <v>450</v>
      </c>
      <c r="C35" s="28" t="str">
        <f>Remaining!B35</f>
        <v xml:space="preserve">Controls Design                </v>
      </c>
      <c r="D35" s="32">
        <f t="shared" si="44"/>
        <v>0</v>
      </c>
      <c r="E35" s="32">
        <f t="shared" si="44"/>
        <v>0</v>
      </c>
      <c r="F35" s="32">
        <f t="shared" si="44"/>
        <v>0</v>
      </c>
      <c r="G35" s="32">
        <f t="shared" si="44"/>
        <v>0</v>
      </c>
      <c r="H35" s="32">
        <f t="shared" si="44"/>
        <v>0</v>
      </c>
      <c r="I35" s="32">
        <f t="shared" si="44"/>
        <v>0</v>
      </c>
      <c r="J35" s="32">
        <f t="shared" si="44"/>
        <v>0</v>
      </c>
      <c r="K35" s="32">
        <f t="shared" si="44"/>
        <v>0</v>
      </c>
      <c r="L35" s="32">
        <f t="shared" si="44"/>
        <v>0</v>
      </c>
      <c r="M35" s="32">
        <f t="shared" si="44"/>
        <v>0</v>
      </c>
      <c r="N35" s="32">
        <f t="shared" si="45"/>
        <v>0</v>
      </c>
      <c r="O35" s="32">
        <f t="shared" si="45"/>
        <v>0</v>
      </c>
      <c r="P35" s="32">
        <f t="shared" si="45"/>
        <v>0</v>
      </c>
      <c r="Q35" s="32">
        <f t="shared" si="45"/>
        <v>0</v>
      </c>
      <c r="R35" s="32">
        <f t="shared" si="45"/>
        <v>0</v>
      </c>
      <c r="S35" s="32">
        <f t="shared" si="45"/>
        <v>0</v>
      </c>
      <c r="T35" s="32">
        <f t="shared" si="45"/>
        <v>0</v>
      </c>
      <c r="U35" s="32">
        <f t="shared" si="45"/>
        <v>0</v>
      </c>
      <c r="V35" s="32">
        <f t="shared" si="45"/>
        <v>0</v>
      </c>
      <c r="W35" s="32">
        <f t="shared" si="45"/>
        <v>0</v>
      </c>
      <c r="X35" s="32">
        <f t="shared" si="46"/>
        <v>0</v>
      </c>
      <c r="Y35" s="32">
        <f t="shared" si="46"/>
        <v>0</v>
      </c>
      <c r="Z35" s="32">
        <f t="shared" si="46"/>
        <v>0</v>
      </c>
      <c r="AA35" s="32">
        <f t="shared" si="46"/>
        <v>0</v>
      </c>
      <c r="AB35" s="32">
        <f t="shared" si="46"/>
        <v>0</v>
      </c>
      <c r="AC35" s="32">
        <f t="shared" si="46"/>
        <v>0</v>
      </c>
      <c r="AD35" s="32">
        <f t="shared" si="46"/>
        <v>0</v>
      </c>
      <c r="AE35" s="32">
        <f t="shared" si="46"/>
        <v>0</v>
      </c>
      <c r="AF35" s="32">
        <f t="shared" si="46"/>
        <v>0</v>
      </c>
      <c r="AG35" s="32">
        <f t="shared" si="46"/>
        <v>0</v>
      </c>
      <c r="AH35" s="32">
        <f t="shared" si="47"/>
        <v>0</v>
      </c>
      <c r="AI35" s="32">
        <f t="shared" si="47"/>
        <v>0</v>
      </c>
      <c r="AJ35" s="32">
        <f t="shared" si="47"/>
        <v>0</v>
      </c>
      <c r="AK35" s="32">
        <f t="shared" si="47"/>
        <v>0</v>
      </c>
      <c r="AL35" s="32">
        <f t="shared" si="47"/>
        <v>0</v>
      </c>
      <c r="AM35" s="32">
        <f t="shared" si="47"/>
        <v>0</v>
      </c>
      <c r="AN35" s="32">
        <f t="shared" si="47"/>
        <v>0</v>
      </c>
      <c r="AO35" s="32">
        <f t="shared" si="47"/>
        <v>0</v>
      </c>
      <c r="AP35" s="32">
        <f t="shared" si="47"/>
        <v>0</v>
      </c>
      <c r="AQ35" s="32">
        <f t="shared" si="47"/>
        <v>0</v>
      </c>
      <c r="AR35" s="32">
        <f t="shared" si="48"/>
        <v>0</v>
      </c>
      <c r="AS35" s="32">
        <f t="shared" si="48"/>
        <v>0</v>
      </c>
      <c r="AT35" s="32">
        <f t="shared" si="48"/>
        <v>0</v>
      </c>
      <c r="AU35" s="32">
        <f t="shared" si="48"/>
        <v>0</v>
      </c>
      <c r="AV35" s="32">
        <f t="shared" si="48"/>
        <v>0</v>
      </c>
      <c r="AW35" s="32">
        <f t="shared" si="48"/>
        <v>0</v>
      </c>
      <c r="AX35" s="32">
        <f t="shared" si="48"/>
        <v>0</v>
      </c>
      <c r="AY35" s="32">
        <f t="shared" si="48"/>
        <v>0</v>
      </c>
      <c r="AZ35" s="32">
        <f t="shared" si="48"/>
        <v>0</v>
      </c>
      <c r="BA35" s="32">
        <f t="shared" si="48"/>
        <v>0</v>
      </c>
      <c r="BB35" s="32">
        <f t="shared" si="48"/>
        <v>0</v>
      </c>
      <c r="BC35" s="32">
        <f t="shared" si="48"/>
        <v>0</v>
      </c>
      <c r="BD35" s="32">
        <f t="shared" si="48"/>
        <v>0</v>
      </c>
      <c r="BE35" s="32">
        <f t="shared" si="48"/>
        <v>0</v>
      </c>
      <c r="BF35" s="32">
        <f t="shared" si="48"/>
        <v>0</v>
      </c>
      <c r="BG35" s="32">
        <f t="shared" si="48"/>
        <v>0</v>
      </c>
      <c r="BH35" s="32">
        <f t="shared" si="48"/>
        <v>0</v>
      </c>
      <c r="BI35" s="32">
        <f t="shared" si="48"/>
        <v>0</v>
      </c>
      <c r="BJ35" s="32">
        <f t="shared" si="48"/>
        <v>0</v>
      </c>
      <c r="BK35" s="32">
        <f t="shared" si="48"/>
        <v>0</v>
      </c>
      <c r="BL35" s="32">
        <f t="shared" si="48"/>
        <v>0</v>
      </c>
    </row>
    <row r="36" spans="1:64" ht="12.75" hidden="1" customHeight="1" outlineLevel="1" x14ac:dyDescent="0.2">
      <c r="A36" s="30"/>
      <c r="B36" s="28">
        <f>Remaining!A36</f>
        <v>0</v>
      </c>
      <c r="C36" s="28">
        <f>Remaining!B36</f>
        <v>0</v>
      </c>
      <c r="D36" s="32">
        <f t="shared" si="44"/>
        <v>0</v>
      </c>
      <c r="E36" s="32">
        <f t="shared" si="44"/>
        <v>0</v>
      </c>
      <c r="F36" s="32">
        <f t="shared" si="44"/>
        <v>0</v>
      </c>
      <c r="G36" s="32">
        <f t="shared" si="44"/>
        <v>0</v>
      </c>
      <c r="H36" s="32">
        <f t="shared" si="44"/>
        <v>0</v>
      </c>
      <c r="I36" s="32">
        <f t="shared" si="44"/>
        <v>0</v>
      </c>
      <c r="J36" s="32">
        <f t="shared" si="44"/>
        <v>0</v>
      </c>
      <c r="K36" s="32">
        <f t="shared" si="44"/>
        <v>0</v>
      </c>
      <c r="L36" s="32">
        <f t="shared" si="44"/>
        <v>0</v>
      </c>
      <c r="M36" s="32">
        <f t="shared" si="44"/>
        <v>0</v>
      </c>
      <c r="N36" s="32">
        <f t="shared" si="45"/>
        <v>0</v>
      </c>
      <c r="O36" s="32">
        <f t="shared" si="45"/>
        <v>0</v>
      </c>
      <c r="P36" s="32">
        <f t="shared" si="45"/>
        <v>0</v>
      </c>
      <c r="Q36" s="32">
        <f t="shared" si="45"/>
        <v>0</v>
      </c>
      <c r="R36" s="32">
        <f t="shared" si="45"/>
        <v>0</v>
      </c>
      <c r="S36" s="32">
        <f t="shared" si="45"/>
        <v>0</v>
      </c>
      <c r="T36" s="32">
        <f t="shared" si="45"/>
        <v>0</v>
      </c>
      <c r="U36" s="32">
        <f t="shared" si="45"/>
        <v>0</v>
      </c>
      <c r="V36" s="32">
        <f t="shared" si="45"/>
        <v>0</v>
      </c>
      <c r="W36" s="32">
        <f t="shared" si="45"/>
        <v>0</v>
      </c>
      <c r="X36" s="32">
        <f t="shared" si="46"/>
        <v>0</v>
      </c>
      <c r="Y36" s="32">
        <f t="shared" si="46"/>
        <v>0</v>
      </c>
      <c r="Z36" s="32">
        <f t="shared" si="46"/>
        <v>0</v>
      </c>
      <c r="AA36" s="32">
        <f t="shared" si="46"/>
        <v>0</v>
      </c>
      <c r="AB36" s="32">
        <f t="shared" si="46"/>
        <v>0</v>
      </c>
      <c r="AC36" s="32">
        <f t="shared" si="46"/>
        <v>0</v>
      </c>
      <c r="AD36" s="32">
        <f t="shared" si="46"/>
        <v>0</v>
      </c>
      <c r="AE36" s="32">
        <f t="shared" si="46"/>
        <v>0</v>
      </c>
      <c r="AF36" s="32">
        <f t="shared" si="46"/>
        <v>0</v>
      </c>
      <c r="AG36" s="32">
        <f t="shared" si="46"/>
        <v>0</v>
      </c>
      <c r="AH36" s="32">
        <f t="shared" si="47"/>
        <v>0</v>
      </c>
      <c r="AI36" s="32">
        <f t="shared" si="47"/>
        <v>0</v>
      </c>
      <c r="AJ36" s="32">
        <f t="shared" si="47"/>
        <v>0</v>
      </c>
      <c r="AK36" s="32">
        <f t="shared" si="47"/>
        <v>0</v>
      </c>
      <c r="AL36" s="32">
        <f t="shared" si="47"/>
        <v>0</v>
      </c>
      <c r="AM36" s="32">
        <f t="shared" si="47"/>
        <v>0</v>
      </c>
      <c r="AN36" s="32">
        <f t="shared" si="47"/>
        <v>0</v>
      </c>
      <c r="AO36" s="32">
        <f t="shared" si="47"/>
        <v>0</v>
      </c>
      <c r="AP36" s="32">
        <f t="shared" si="47"/>
        <v>0</v>
      </c>
      <c r="AQ36" s="32">
        <f t="shared" si="47"/>
        <v>0</v>
      </c>
      <c r="AR36" s="32">
        <f t="shared" si="48"/>
        <v>0</v>
      </c>
      <c r="AS36" s="32">
        <f t="shared" si="48"/>
        <v>0</v>
      </c>
      <c r="AT36" s="32">
        <f t="shared" si="48"/>
        <v>0</v>
      </c>
      <c r="AU36" s="32">
        <f t="shared" si="48"/>
        <v>0</v>
      </c>
      <c r="AV36" s="32">
        <f t="shared" si="48"/>
        <v>0</v>
      </c>
      <c r="AW36" s="32">
        <f t="shared" si="48"/>
        <v>0</v>
      </c>
      <c r="AX36" s="32">
        <f t="shared" si="48"/>
        <v>0</v>
      </c>
      <c r="AY36" s="32">
        <f t="shared" si="48"/>
        <v>0</v>
      </c>
      <c r="AZ36" s="32">
        <f t="shared" si="48"/>
        <v>0</v>
      </c>
      <c r="BA36" s="32">
        <f t="shared" si="48"/>
        <v>0</v>
      </c>
      <c r="BB36" s="32">
        <f t="shared" si="48"/>
        <v>0</v>
      </c>
      <c r="BC36" s="32">
        <f t="shared" si="48"/>
        <v>0</v>
      </c>
      <c r="BD36" s="32">
        <f t="shared" si="48"/>
        <v>0</v>
      </c>
      <c r="BE36" s="32">
        <f t="shared" si="48"/>
        <v>0</v>
      </c>
      <c r="BF36" s="32">
        <f t="shared" si="48"/>
        <v>0</v>
      </c>
      <c r="BG36" s="32">
        <f t="shared" si="48"/>
        <v>0</v>
      </c>
      <c r="BH36" s="32">
        <f t="shared" si="48"/>
        <v>0</v>
      </c>
      <c r="BI36" s="32">
        <f t="shared" si="48"/>
        <v>0</v>
      </c>
      <c r="BJ36" s="32">
        <f t="shared" si="48"/>
        <v>0</v>
      </c>
      <c r="BK36" s="32">
        <f t="shared" si="48"/>
        <v>0</v>
      </c>
      <c r="BL36" s="32">
        <f t="shared" si="48"/>
        <v>0</v>
      </c>
    </row>
    <row r="37" spans="1:64" ht="12.75" customHeight="1" collapsed="1" x14ac:dyDescent="0.2">
      <c r="A37" s="30"/>
      <c r="B37" s="149" t="str">
        <f>Remaining!A37</f>
        <v>06.</v>
      </c>
      <c r="C37" s="150" t="str">
        <f>Remaining!B37</f>
        <v>Structural Engineering &amp; Design</v>
      </c>
      <c r="D37" s="150">
        <f>SUM(D38:D40)</f>
        <v>0</v>
      </c>
      <c r="E37" s="150">
        <f t="shared" ref="E37:AV37" si="49">SUM(E38:E40)</f>
        <v>0</v>
      </c>
      <c r="F37" s="150">
        <f t="shared" si="49"/>
        <v>0</v>
      </c>
      <c r="G37" s="150">
        <f t="shared" si="49"/>
        <v>27</v>
      </c>
      <c r="H37" s="150">
        <f t="shared" si="49"/>
        <v>36</v>
      </c>
      <c r="I37" s="150">
        <f t="shared" si="49"/>
        <v>57</v>
      </c>
      <c r="J37" s="150">
        <f t="shared" si="49"/>
        <v>104</v>
      </c>
      <c r="K37" s="150">
        <f t="shared" si="49"/>
        <v>79</v>
      </c>
      <c r="L37" s="150">
        <f t="shared" si="49"/>
        <v>111</v>
      </c>
      <c r="M37" s="150">
        <f t="shared" si="49"/>
        <v>124</v>
      </c>
      <c r="N37" s="150">
        <f t="shared" si="49"/>
        <v>130</v>
      </c>
      <c r="O37" s="150">
        <f t="shared" si="49"/>
        <v>120</v>
      </c>
      <c r="P37" s="150">
        <f t="shared" si="49"/>
        <v>112</v>
      </c>
      <c r="Q37" s="150">
        <f t="shared" si="49"/>
        <v>120</v>
      </c>
      <c r="R37" s="150">
        <f t="shared" si="49"/>
        <v>114</v>
      </c>
      <c r="S37" s="150">
        <f t="shared" si="49"/>
        <v>120</v>
      </c>
      <c r="T37" s="150">
        <f t="shared" si="49"/>
        <v>120</v>
      </c>
      <c r="U37" s="150">
        <f t="shared" si="49"/>
        <v>0</v>
      </c>
      <c r="V37" s="150">
        <f t="shared" si="49"/>
        <v>0</v>
      </c>
      <c r="W37" s="150">
        <f t="shared" si="49"/>
        <v>0</v>
      </c>
      <c r="X37" s="150">
        <f t="shared" si="49"/>
        <v>0</v>
      </c>
      <c r="Y37" s="150">
        <f t="shared" si="49"/>
        <v>0</v>
      </c>
      <c r="Z37" s="150">
        <f t="shared" si="49"/>
        <v>0</v>
      </c>
      <c r="AA37" s="150">
        <f t="shared" si="49"/>
        <v>0</v>
      </c>
      <c r="AB37" s="150">
        <f t="shared" si="49"/>
        <v>0</v>
      </c>
      <c r="AC37" s="150">
        <f t="shared" si="49"/>
        <v>0</v>
      </c>
      <c r="AD37" s="150">
        <f t="shared" si="49"/>
        <v>0</v>
      </c>
      <c r="AE37" s="150">
        <f t="shared" si="49"/>
        <v>0</v>
      </c>
      <c r="AF37" s="150">
        <f t="shared" si="49"/>
        <v>0</v>
      </c>
      <c r="AG37" s="150">
        <f t="shared" si="49"/>
        <v>0</v>
      </c>
      <c r="AH37" s="150">
        <f t="shared" si="49"/>
        <v>0</v>
      </c>
      <c r="AI37" s="150">
        <f t="shared" si="49"/>
        <v>0</v>
      </c>
      <c r="AJ37" s="150">
        <f t="shared" si="49"/>
        <v>0</v>
      </c>
      <c r="AK37" s="150">
        <f t="shared" si="49"/>
        <v>0</v>
      </c>
      <c r="AL37" s="150">
        <f t="shared" si="49"/>
        <v>0</v>
      </c>
      <c r="AM37" s="150">
        <f t="shared" si="49"/>
        <v>0</v>
      </c>
      <c r="AN37" s="150">
        <f t="shared" si="49"/>
        <v>0</v>
      </c>
      <c r="AO37" s="150">
        <f t="shared" si="49"/>
        <v>0</v>
      </c>
      <c r="AP37" s="150">
        <f t="shared" si="49"/>
        <v>0</v>
      </c>
      <c r="AQ37" s="150">
        <f t="shared" si="49"/>
        <v>0</v>
      </c>
      <c r="AR37" s="150">
        <f t="shared" si="49"/>
        <v>0</v>
      </c>
      <c r="AS37" s="150">
        <f t="shared" si="49"/>
        <v>0</v>
      </c>
      <c r="AT37" s="150">
        <f t="shared" si="49"/>
        <v>0</v>
      </c>
      <c r="AU37" s="150">
        <f t="shared" si="49"/>
        <v>0</v>
      </c>
      <c r="AV37" s="150">
        <f t="shared" si="49"/>
        <v>0</v>
      </c>
      <c r="AW37" s="150">
        <f t="shared" ref="AW37:BL37" si="50">SUM(AW38:AW40)</f>
        <v>0</v>
      </c>
      <c r="AX37" s="150">
        <f t="shared" si="50"/>
        <v>0</v>
      </c>
      <c r="AY37" s="150">
        <f t="shared" si="50"/>
        <v>0</v>
      </c>
      <c r="AZ37" s="150">
        <f t="shared" si="50"/>
        <v>0</v>
      </c>
      <c r="BA37" s="150">
        <f t="shared" si="50"/>
        <v>0</v>
      </c>
      <c r="BB37" s="150">
        <f t="shared" si="50"/>
        <v>0</v>
      </c>
      <c r="BC37" s="150">
        <f t="shared" si="50"/>
        <v>0</v>
      </c>
      <c r="BD37" s="150">
        <f t="shared" si="50"/>
        <v>0</v>
      </c>
      <c r="BE37" s="150">
        <f t="shared" si="50"/>
        <v>0</v>
      </c>
      <c r="BF37" s="150">
        <f t="shared" si="50"/>
        <v>0</v>
      </c>
      <c r="BG37" s="150">
        <f t="shared" si="50"/>
        <v>0</v>
      </c>
      <c r="BH37" s="150">
        <f t="shared" si="50"/>
        <v>0</v>
      </c>
      <c r="BI37" s="150">
        <f t="shared" si="50"/>
        <v>0</v>
      </c>
      <c r="BJ37" s="150">
        <f t="shared" si="50"/>
        <v>0</v>
      </c>
      <c r="BK37" s="150">
        <f t="shared" si="50"/>
        <v>0</v>
      </c>
      <c r="BL37" s="150">
        <f t="shared" si="50"/>
        <v>0</v>
      </c>
    </row>
    <row r="38" spans="1:64" ht="12.75" customHeight="1" outlineLevel="1" x14ac:dyDescent="0.2">
      <c r="A38" s="30"/>
      <c r="B38" s="28">
        <f>Remaining!A38</f>
        <v>360</v>
      </c>
      <c r="C38" s="28" t="str">
        <f>Remaining!B38</f>
        <v xml:space="preserve">Structural Engineering         </v>
      </c>
      <c r="D38" s="32">
        <f t="shared" ref="D38:M40" si="51">IF(D$65&lt;&gt;"Grand Total",SUMIF($B$66:$B$94,$B38,D$66:D$94),0)</f>
        <v>0</v>
      </c>
      <c r="E38" s="32">
        <f t="shared" si="51"/>
        <v>0</v>
      </c>
      <c r="F38" s="32">
        <f t="shared" si="51"/>
        <v>0</v>
      </c>
      <c r="G38" s="32">
        <f t="shared" si="51"/>
        <v>7</v>
      </c>
      <c r="H38" s="32">
        <f t="shared" si="51"/>
        <v>12</v>
      </c>
      <c r="I38" s="32">
        <f t="shared" si="51"/>
        <v>33</v>
      </c>
      <c r="J38" s="32">
        <f t="shared" si="51"/>
        <v>34</v>
      </c>
      <c r="K38" s="32">
        <f t="shared" si="51"/>
        <v>35</v>
      </c>
      <c r="L38" s="32">
        <f t="shared" si="51"/>
        <v>63</v>
      </c>
      <c r="M38" s="32">
        <f t="shared" si="51"/>
        <v>76</v>
      </c>
      <c r="N38" s="32">
        <f t="shared" ref="N38:W40" si="52">IF(N$65&lt;&gt;"Grand Total",SUMIF($B$66:$B$94,$B38,N$66:N$94),0)</f>
        <v>85</v>
      </c>
      <c r="O38" s="32">
        <f t="shared" si="52"/>
        <v>60</v>
      </c>
      <c r="P38" s="32">
        <f t="shared" si="52"/>
        <v>52</v>
      </c>
      <c r="Q38" s="32">
        <f t="shared" si="52"/>
        <v>60</v>
      </c>
      <c r="R38" s="32">
        <f t="shared" si="52"/>
        <v>54</v>
      </c>
      <c r="S38" s="32">
        <f t="shared" si="52"/>
        <v>60</v>
      </c>
      <c r="T38" s="32">
        <f t="shared" si="52"/>
        <v>60</v>
      </c>
      <c r="U38" s="32">
        <f t="shared" si="52"/>
        <v>0</v>
      </c>
      <c r="V38" s="32">
        <f t="shared" si="52"/>
        <v>0</v>
      </c>
      <c r="W38" s="32">
        <f t="shared" si="52"/>
        <v>0</v>
      </c>
      <c r="X38" s="32">
        <f t="shared" ref="X38:AG40" si="53">IF(X$65&lt;&gt;"Grand Total",SUMIF($B$66:$B$94,$B38,X$66:X$94),0)</f>
        <v>0</v>
      </c>
      <c r="Y38" s="32">
        <f t="shared" si="53"/>
        <v>0</v>
      </c>
      <c r="Z38" s="32">
        <f t="shared" si="53"/>
        <v>0</v>
      </c>
      <c r="AA38" s="32">
        <f t="shared" si="53"/>
        <v>0</v>
      </c>
      <c r="AB38" s="32">
        <f t="shared" si="53"/>
        <v>0</v>
      </c>
      <c r="AC38" s="32">
        <f t="shared" si="53"/>
        <v>0</v>
      </c>
      <c r="AD38" s="32">
        <f t="shared" si="53"/>
        <v>0</v>
      </c>
      <c r="AE38" s="32">
        <f t="shared" si="53"/>
        <v>0</v>
      </c>
      <c r="AF38" s="32">
        <f t="shared" si="53"/>
        <v>0</v>
      </c>
      <c r="AG38" s="32">
        <f t="shared" si="53"/>
        <v>0</v>
      </c>
      <c r="AH38" s="32">
        <f t="shared" ref="AH38:AQ40" si="54">IF(AH$65&lt;&gt;"Grand Total",SUMIF($B$66:$B$94,$B38,AH$66:AH$94),0)</f>
        <v>0</v>
      </c>
      <c r="AI38" s="32">
        <f t="shared" si="54"/>
        <v>0</v>
      </c>
      <c r="AJ38" s="32">
        <f t="shared" si="54"/>
        <v>0</v>
      </c>
      <c r="AK38" s="32">
        <f t="shared" si="54"/>
        <v>0</v>
      </c>
      <c r="AL38" s="32">
        <f t="shared" si="54"/>
        <v>0</v>
      </c>
      <c r="AM38" s="32">
        <f t="shared" si="54"/>
        <v>0</v>
      </c>
      <c r="AN38" s="32">
        <f t="shared" si="54"/>
        <v>0</v>
      </c>
      <c r="AO38" s="32">
        <f t="shared" si="54"/>
        <v>0</v>
      </c>
      <c r="AP38" s="32">
        <f t="shared" si="54"/>
        <v>0</v>
      </c>
      <c r="AQ38" s="32">
        <f t="shared" si="54"/>
        <v>0</v>
      </c>
      <c r="AR38" s="32">
        <f t="shared" ref="AR38:BL40" si="55">IF(AR$65&lt;&gt;"Grand Total",SUMIF($B$66:$B$94,$B38,AR$66:AR$94),0)</f>
        <v>0</v>
      </c>
      <c r="AS38" s="32">
        <f t="shared" si="55"/>
        <v>0</v>
      </c>
      <c r="AT38" s="32">
        <f t="shared" si="55"/>
        <v>0</v>
      </c>
      <c r="AU38" s="32">
        <f t="shared" si="55"/>
        <v>0</v>
      </c>
      <c r="AV38" s="32">
        <f t="shared" si="55"/>
        <v>0</v>
      </c>
      <c r="AW38" s="32">
        <f t="shared" si="55"/>
        <v>0</v>
      </c>
      <c r="AX38" s="32">
        <f t="shared" si="55"/>
        <v>0</v>
      </c>
      <c r="AY38" s="32">
        <f t="shared" si="55"/>
        <v>0</v>
      </c>
      <c r="AZ38" s="32">
        <f t="shared" si="55"/>
        <v>0</v>
      </c>
      <c r="BA38" s="32">
        <f t="shared" si="55"/>
        <v>0</v>
      </c>
      <c r="BB38" s="32">
        <f t="shared" si="55"/>
        <v>0</v>
      </c>
      <c r="BC38" s="32">
        <f t="shared" si="55"/>
        <v>0</v>
      </c>
      <c r="BD38" s="32">
        <f t="shared" si="55"/>
        <v>0</v>
      </c>
      <c r="BE38" s="32">
        <f t="shared" si="55"/>
        <v>0</v>
      </c>
      <c r="BF38" s="32">
        <f t="shared" si="55"/>
        <v>0</v>
      </c>
      <c r="BG38" s="32">
        <f t="shared" si="55"/>
        <v>0</v>
      </c>
      <c r="BH38" s="32">
        <f t="shared" si="55"/>
        <v>0</v>
      </c>
      <c r="BI38" s="32">
        <f t="shared" si="55"/>
        <v>0</v>
      </c>
      <c r="BJ38" s="32">
        <f t="shared" si="55"/>
        <v>0</v>
      </c>
      <c r="BK38" s="32">
        <f t="shared" si="55"/>
        <v>0</v>
      </c>
      <c r="BL38" s="32">
        <f t="shared" si="55"/>
        <v>0</v>
      </c>
    </row>
    <row r="39" spans="1:64" outlineLevel="1" x14ac:dyDescent="0.2">
      <c r="A39" s="30"/>
      <c r="B39" s="28">
        <f>Remaining!A39</f>
        <v>460</v>
      </c>
      <c r="C39" s="28" t="str">
        <f>Remaining!B39</f>
        <v xml:space="preserve">Structural Design              </v>
      </c>
      <c r="D39" s="32">
        <f t="shared" si="51"/>
        <v>0</v>
      </c>
      <c r="E39" s="32">
        <f t="shared" si="51"/>
        <v>0</v>
      </c>
      <c r="F39" s="32">
        <f t="shared" si="51"/>
        <v>0</v>
      </c>
      <c r="G39" s="32">
        <f t="shared" si="51"/>
        <v>20</v>
      </c>
      <c r="H39" s="32">
        <f t="shared" si="51"/>
        <v>24</v>
      </c>
      <c r="I39" s="32">
        <f t="shared" si="51"/>
        <v>24</v>
      </c>
      <c r="J39" s="32">
        <f t="shared" si="51"/>
        <v>70</v>
      </c>
      <c r="K39" s="32">
        <f t="shared" si="51"/>
        <v>44</v>
      </c>
      <c r="L39" s="32">
        <f t="shared" si="51"/>
        <v>48</v>
      </c>
      <c r="M39" s="32">
        <f t="shared" si="51"/>
        <v>48</v>
      </c>
      <c r="N39" s="32">
        <f t="shared" si="52"/>
        <v>45</v>
      </c>
      <c r="O39" s="32">
        <f t="shared" si="52"/>
        <v>60</v>
      </c>
      <c r="P39" s="32">
        <f t="shared" si="52"/>
        <v>60</v>
      </c>
      <c r="Q39" s="32">
        <f t="shared" si="52"/>
        <v>60</v>
      </c>
      <c r="R39" s="32">
        <f t="shared" si="52"/>
        <v>60</v>
      </c>
      <c r="S39" s="32">
        <f t="shared" si="52"/>
        <v>60</v>
      </c>
      <c r="T39" s="32">
        <f t="shared" si="52"/>
        <v>60</v>
      </c>
      <c r="U39" s="32">
        <f t="shared" si="52"/>
        <v>0</v>
      </c>
      <c r="V39" s="32">
        <f t="shared" si="52"/>
        <v>0</v>
      </c>
      <c r="W39" s="32">
        <f t="shared" si="52"/>
        <v>0</v>
      </c>
      <c r="X39" s="32">
        <f t="shared" si="53"/>
        <v>0</v>
      </c>
      <c r="Y39" s="32">
        <f t="shared" si="53"/>
        <v>0</v>
      </c>
      <c r="Z39" s="32">
        <f t="shared" si="53"/>
        <v>0</v>
      </c>
      <c r="AA39" s="32">
        <f t="shared" si="53"/>
        <v>0</v>
      </c>
      <c r="AB39" s="32">
        <f t="shared" si="53"/>
        <v>0</v>
      </c>
      <c r="AC39" s="32">
        <f t="shared" si="53"/>
        <v>0</v>
      </c>
      <c r="AD39" s="32">
        <f t="shared" si="53"/>
        <v>0</v>
      </c>
      <c r="AE39" s="32">
        <f t="shared" si="53"/>
        <v>0</v>
      </c>
      <c r="AF39" s="32">
        <f t="shared" si="53"/>
        <v>0</v>
      </c>
      <c r="AG39" s="32">
        <f t="shared" si="53"/>
        <v>0</v>
      </c>
      <c r="AH39" s="32">
        <f t="shared" si="54"/>
        <v>0</v>
      </c>
      <c r="AI39" s="32">
        <f t="shared" si="54"/>
        <v>0</v>
      </c>
      <c r="AJ39" s="32">
        <f t="shared" si="54"/>
        <v>0</v>
      </c>
      <c r="AK39" s="32">
        <f t="shared" si="54"/>
        <v>0</v>
      </c>
      <c r="AL39" s="32">
        <f t="shared" si="54"/>
        <v>0</v>
      </c>
      <c r="AM39" s="32">
        <f t="shared" si="54"/>
        <v>0</v>
      </c>
      <c r="AN39" s="32">
        <f t="shared" si="54"/>
        <v>0</v>
      </c>
      <c r="AO39" s="32">
        <f t="shared" si="54"/>
        <v>0</v>
      </c>
      <c r="AP39" s="32">
        <f t="shared" si="54"/>
        <v>0</v>
      </c>
      <c r="AQ39" s="32">
        <f t="shared" si="54"/>
        <v>0</v>
      </c>
      <c r="AR39" s="32">
        <f t="shared" si="55"/>
        <v>0</v>
      </c>
      <c r="AS39" s="32">
        <f t="shared" si="55"/>
        <v>0</v>
      </c>
      <c r="AT39" s="32">
        <f t="shared" si="55"/>
        <v>0</v>
      </c>
      <c r="AU39" s="32">
        <f t="shared" si="55"/>
        <v>0</v>
      </c>
      <c r="AV39" s="32">
        <f t="shared" si="55"/>
        <v>0</v>
      </c>
      <c r="AW39" s="32">
        <f t="shared" si="55"/>
        <v>0</v>
      </c>
      <c r="AX39" s="32">
        <f t="shared" si="55"/>
        <v>0</v>
      </c>
      <c r="AY39" s="32">
        <f t="shared" si="55"/>
        <v>0</v>
      </c>
      <c r="AZ39" s="32">
        <f t="shared" si="55"/>
        <v>0</v>
      </c>
      <c r="BA39" s="32">
        <f t="shared" si="55"/>
        <v>0</v>
      </c>
      <c r="BB39" s="32">
        <f t="shared" si="55"/>
        <v>0</v>
      </c>
      <c r="BC39" s="32">
        <f t="shared" si="55"/>
        <v>0</v>
      </c>
      <c r="BD39" s="32">
        <f t="shared" si="55"/>
        <v>0</v>
      </c>
      <c r="BE39" s="32">
        <f t="shared" si="55"/>
        <v>0</v>
      </c>
      <c r="BF39" s="32">
        <f t="shared" si="55"/>
        <v>0</v>
      </c>
      <c r="BG39" s="32">
        <f t="shared" si="55"/>
        <v>0</v>
      </c>
      <c r="BH39" s="32">
        <f t="shared" si="55"/>
        <v>0</v>
      </c>
      <c r="BI39" s="32">
        <f t="shared" si="55"/>
        <v>0</v>
      </c>
      <c r="BJ39" s="32">
        <f t="shared" si="55"/>
        <v>0</v>
      </c>
      <c r="BK39" s="32">
        <f t="shared" si="55"/>
        <v>0</v>
      </c>
      <c r="BL39" s="32">
        <f t="shared" si="55"/>
        <v>0</v>
      </c>
    </row>
    <row r="40" spans="1:64" ht="12.75" customHeight="1" outlineLevel="1" x14ac:dyDescent="0.2">
      <c r="A40" s="30"/>
      <c r="B40" s="28">
        <f>Remaining!A40</f>
        <v>0</v>
      </c>
      <c r="C40" s="28">
        <f>Remaining!B40</f>
        <v>0</v>
      </c>
      <c r="D40" s="32">
        <f t="shared" si="51"/>
        <v>0</v>
      </c>
      <c r="E40" s="32">
        <f t="shared" si="51"/>
        <v>0</v>
      </c>
      <c r="F40" s="32">
        <f t="shared" si="51"/>
        <v>0</v>
      </c>
      <c r="G40" s="32">
        <f t="shared" si="51"/>
        <v>0</v>
      </c>
      <c r="H40" s="32">
        <f t="shared" si="51"/>
        <v>0</v>
      </c>
      <c r="I40" s="32">
        <f t="shared" si="51"/>
        <v>0</v>
      </c>
      <c r="J40" s="32">
        <f t="shared" si="51"/>
        <v>0</v>
      </c>
      <c r="K40" s="32">
        <f t="shared" si="51"/>
        <v>0</v>
      </c>
      <c r="L40" s="32">
        <f t="shared" si="51"/>
        <v>0</v>
      </c>
      <c r="M40" s="32">
        <f t="shared" si="51"/>
        <v>0</v>
      </c>
      <c r="N40" s="32">
        <f t="shared" si="52"/>
        <v>0</v>
      </c>
      <c r="O40" s="32">
        <f t="shared" si="52"/>
        <v>0</v>
      </c>
      <c r="P40" s="32">
        <f t="shared" si="52"/>
        <v>0</v>
      </c>
      <c r="Q40" s="32">
        <f t="shared" si="52"/>
        <v>0</v>
      </c>
      <c r="R40" s="32">
        <f t="shared" si="52"/>
        <v>0</v>
      </c>
      <c r="S40" s="32">
        <f t="shared" si="52"/>
        <v>0</v>
      </c>
      <c r="T40" s="32">
        <f t="shared" si="52"/>
        <v>0</v>
      </c>
      <c r="U40" s="32">
        <f t="shared" si="52"/>
        <v>0</v>
      </c>
      <c r="V40" s="32">
        <f t="shared" si="52"/>
        <v>0</v>
      </c>
      <c r="W40" s="32">
        <f t="shared" si="52"/>
        <v>0</v>
      </c>
      <c r="X40" s="32">
        <f t="shared" si="53"/>
        <v>0</v>
      </c>
      <c r="Y40" s="32">
        <f t="shared" si="53"/>
        <v>0</v>
      </c>
      <c r="Z40" s="32">
        <f t="shared" si="53"/>
        <v>0</v>
      </c>
      <c r="AA40" s="32">
        <f t="shared" si="53"/>
        <v>0</v>
      </c>
      <c r="AB40" s="32">
        <f t="shared" si="53"/>
        <v>0</v>
      </c>
      <c r="AC40" s="32">
        <f t="shared" si="53"/>
        <v>0</v>
      </c>
      <c r="AD40" s="32">
        <f t="shared" si="53"/>
        <v>0</v>
      </c>
      <c r="AE40" s="32">
        <f t="shared" si="53"/>
        <v>0</v>
      </c>
      <c r="AF40" s="32">
        <f t="shared" si="53"/>
        <v>0</v>
      </c>
      <c r="AG40" s="32">
        <f t="shared" si="53"/>
        <v>0</v>
      </c>
      <c r="AH40" s="32">
        <f t="shared" si="54"/>
        <v>0</v>
      </c>
      <c r="AI40" s="32">
        <f t="shared" si="54"/>
        <v>0</v>
      </c>
      <c r="AJ40" s="32">
        <f t="shared" si="54"/>
        <v>0</v>
      </c>
      <c r="AK40" s="32">
        <f t="shared" si="54"/>
        <v>0</v>
      </c>
      <c r="AL40" s="32">
        <f t="shared" si="54"/>
        <v>0</v>
      </c>
      <c r="AM40" s="32">
        <f t="shared" si="54"/>
        <v>0</v>
      </c>
      <c r="AN40" s="32">
        <f t="shared" si="54"/>
        <v>0</v>
      </c>
      <c r="AO40" s="32">
        <f t="shared" si="54"/>
        <v>0</v>
      </c>
      <c r="AP40" s="32">
        <f t="shared" si="54"/>
        <v>0</v>
      </c>
      <c r="AQ40" s="32">
        <f t="shared" si="54"/>
        <v>0</v>
      </c>
      <c r="AR40" s="32">
        <f t="shared" si="55"/>
        <v>0</v>
      </c>
      <c r="AS40" s="32">
        <f t="shared" si="55"/>
        <v>0</v>
      </c>
      <c r="AT40" s="32">
        <f t="shared" si="55"/>
        <v>0</v>
      </c>
      <c r="AU40" s="32">
        <f t="shared" si="55"/>
        <v>0</v>
      </c>
      <c r="AV40" s="32">
        <f t="shared" si="55"/>
        <v>0</v>
      </c>
      <c r="AW40" s="32">
        <f t="shared" si="55"/>
        <v>0</v>
      </c>
      <c r="AX40" s="32">
        <f t="shared" si="55"/>
        <v>0</v>
      </c>
      <c r="AY40" s="32">
        <f t="shared" si="55"/>
        <v>0</v>
      </c>
      <c r="AZ40" s="32">
        <f t="shared" si="55"/>
        <v>0</v>
      </c>
      <c r="BA40" s="32">
        <f t="shared" si="55"/>
        <v>0</v>
      </c>
      <c r="BB40" s="32">
        <f t="shared" si="55"/>
        <v>0</v>
      </c>
      <c r="BC40" s="32">
        <f t="shared" si="55"/>
        <v>0</v>
      </c>
      <c r="BD40" s="32">
        <f t="shared" si="55"/>
        <v>0</v>
      </c>
      <c r="BE40" s="32">
        <f t="shared" si="55"/>
        <v>0</v>
      </c>
      <c r="BF40" s="32">
        <f t="shared" si="55"/>
        <v>0</v>
      </c>
      <c r="BG40" s="32">
        <f t="shared" si="55"/>
        <v>0</v>
      </c>
      <c r="BH40" s="32">
        <f t="shared" si="55"/>
        <v>0</v>
      </c>
      <c r="BI40" s="32">
        <f t="shared" si="55"/>
        <v>0</v>
      </c>
      <c r="BJ40" s="32">
        <f t="shared" si="55"/>
        <v>0</v>
      </c>
      <c r="BK40" s="32">
        <f t="shared" si="55"/>
        <v>0</v>
      </c>
      <c r="BL40" s="32">
        <f t="shared" si="55"/>
        <v>0</v>
      </c>
    </row>
    <row r="41" spans="1:64" ht="12.75" customHeight="1" x14ac:dyDescent="0.2">
      <c r="A41" s="30"/>
      <c r="B41" s="149" t="str">
        <f>Remaining!A41</f>
        <v>07.</v>
      </c>
      <c r="C41" s="150" t="str">
        <f>Remaining!B41</f>
        <v>Piping Design &amp; EAS</v>
      </c>
      <c r="D41" s="150">
        <f>SUM(D42:D44)</f>
        <v>0</v>
      </c>
      <c r="E41" s="150">
        <f t="shared" ref="E41:AV41" si="56">SUM(E42:E44)</f>
        <v>0</v>
      </c>
      <c r="F41" s="150">
        <f t="shared" si="56"/>
        <v>0</v>
      </c>
      <c r="G41" s="150">
        <f t="shared" si="56"/>
        <v>0</v>
      </c>
      <c r="H41" s="150">
        <f t="shared" si="56"/>
        <v>0</v>
      </c>
      <c r="I41" s="150">
        <f t="shared" si="56"/>
        <v>4</v>
      </c>
      <c r="J41" s="150">
        <f t="shared" si="56"/>
        <v>2.5</v>
      </c>
      <c r="K41" s="150">
        <f t="shared" si="56"/>
        <v>1</v>
      </c>
      <c r="L41" s="150">
        <f t="shared" si="56"/>
        <v>4.5</v>
      </c>
      <c r="M41" s="150">
        <f t="shared" si="56"/>
        <v>3</v>
      </c>
      <c r="N41" s="150">
        <f t="shared" si="56"/>
        <v>2</v>
      </c>
      <c r="O41" s="150">
        <f t="shared" si="56"/>
        <v>10</v>
      </c>
      <c r="P41" s="150">
        <f t="shared" si="56"/>
        <v>7</v>
      </c>
      <c r="Q41" s="150">
        <f t="shared" si="56"/>
        <v>9.5</v>
      </c>
      <c r="R41" s="150">
        <f t="shared" si="56"/>
        <v>5.5</v>
      </c>
      <c r="S41" s="150">
        <f t="shared" si="56"/>
        <v>30.5</v>
      </c>
      <c r="T41" s="150">
        <f t="shared" si="56"/>
        <v>11</v>
      </c>
      <c r="U41" s="150">
        <f t="shared" si="56"/>
        <v>0</v>
      </c>
      <c r="V41" s="150">
        <f t="shared" si="56"/>
        <v>0</v>
      </c>
      <c r="W41" s="150">
        <f t="shared" si="56"/>
        <v>0</v>
      </c>
      <c r="X41" s="150">
        <f t="shared" si="56"/>
        <v>0</v>
      </c>
      <c r="Y41" s="150">
        <f t="shared" si="56"/>
        <v>0</v>
      </c>
      <c r="Z41" s="150">
        <f t="shared" si="56"/>
        <v>0</v>
      </c>
      <c r="AA41" s="150">
        <f t="shared" si="56"/>
        <v>0</v>
      </c>
      <c r="AB41" s="150">
        <f t="shared" si="56"/>
        <v>0</v>
      </c>
      <c r="AC41" s="150">
        <f t="shared" si="56"/>
        <v>0</v>
      </c>
      <c r="AD41" s="150">
        <f t="shared" si="56"/>
        <v>0</v>
      </c>
      <c r="AE41" s="150">
        <f t="shared" si="56"/>
        <v>0</v>
      </c>
      <c r="AF41" s="150">
        <f t="shared" si="56"/>
        <v>0</v>
      </c>
      <c r="AG41" s="150">
        <f t="shared" si="56"/>
        <v>0</v>
      </c>
      <c r="AH41" s="150">
        <f t="shared" si="56"/>
        <v>0</v>
      </c>
      <c r="AI41" s="150">
        <f t="shared" si="56"/>
        <v>0</v>
      </c>
      <c r="AJ41" s="150">
        <f t="shared" si="56"/>
        <v>0</v>
      </c>
      <c r="AK41" s="150">
        <f t="shared" si="56"/>
        <v>0</v>
      </c>
      <c r="AL41" s="150">
        <f t="shared" si="56"/>
        <v>0</v>
      </c>
      <c r="AM41" s="150">
        <f t="shared" si="56"/>
        <v>0</v>
      </c>
      <c r="AN41" s="150">
        <f t="shared" si="56"/>
        <v>0</v>
      </c>
      <c r="AO41" s="150">
        <f t="shared" si="56"/>
        <v>0</v>
      </c>
      <c r="AP41" s="150">
        <f t="shared" si="56"/>
        <v>0</v>
      </c>
      <c r="AQ41" s="150">
        <f t="shared" si="56"/>
        <v>0</v>
      </c>
      <c r="AR41" s="150">
        <f t="shared" si="56"/>
        <v>0</v>
      </c>
      <c r="AS41" s="150">
        <f t="shared" si="56"/>
        <v>0</v>
      </c>
      <c r="AT41" s="150">
        <f t="shared" si="56"/>
        <v>0</v>
      </c>
      <c r="AU41" s="150">
        <f t="shared" si="56"/>
        <v>0</v>
      </c>
      <c r="AV41" s="150">
        <f t="shared" si="56"/>
        <v>0</v>
      </c>
      <c r="AW41" s="150">
        <f t="shared" ref="AW41:BL41" si="57">SUM(AW42:AW44)</f>
        <v>0</v>
      </c>
      <c r="AX41" s="150">
        <f t="shared" si="57"/>
        <v>0</v>
      </c>
      <c r="AY41" s="150">
        <f t="shared" si="57"/>
        <v>0</v>
      </c>
      <c r="AZ41" s="150">
        <f t="shared" si="57"/>
        <v>0</v>
      </c>
      <c r="BA41" s="150">
        <f t="shared" si="57"/>
        <v>0</v>
      </c>
      <c r="BB41" s="150">
        <f t="shared" si="57"/>
        <v>0</v>
      </c>
      <c r="BC41" s="150">
        <f t="shared" si="57"/>
        <v>0</v>
      </c>
      <c r="BD41" s="150">
        <f t="shared" si="57"/>
        <v>0</v>
      </c>
      <c r="BE41" s="150">
        <f t="shared" si="57"/>
        <v>0</v>
      </c>
      <c r="BF41" s="150">
        <f t="shared" si="57"/>
        <v>0</v>
      </c>
      <c r="BG41" s="150">
        <f t="shared" si="57"/>
        <v>0</v>
      </c>
      <c r="BH41" s="150">
        <f t="shared" si="57"/>
        <v>0</v>
      </c>
      <c r="BI41" s="150">
        <f t="shared" si="57"/>
        <v>0</v>
      </c>
      <c r="BJ41" s="150">
        <f t="shared" si="57"/>
        <v>0</v>
      </c>
      <c r="BK41" s="150">
        <f t="shared" si="57"/>
        <v>0</v>
      </c>
      <c r="BL41" s="150">
        <f t="shared" si="57"/>
        <v>0</v>
      </c>
    </row>
    <row r="42" spans="1:64" ht="12.75" customHeight="1" outlineLevel="1" x14ac:dyDescent="0.2">
      <c r="A42" s="30"/>
      <c r="B42" s="28">
        <f>Remaining!A42</f>
        <v>420</v>
      </c>
      <c r="C42" s="28" t="str">
        <f>Remaining!B42</f>
        <v xml:space="preserve">Piping Design                  </v>
      </c>
      <c r="D42" s="32">
        <f t="shared" ref="D42:M44" si="58">IF(D$65&lt;&gt;"Grand Total",SUMIF($B$66:$B$94,$B42,D$66:D$94),0)</f>
        <v>0</v>
      </c>
      <c r="E42" s="32">
        <f t="shared" si="58"/>
        <v>0</v>
      </c>
      <c r="F42" s="32">
        <f t="shared" si="58"/>
        <v>0</v>
      </c>
      <c r="G42" s="32">
        <f t="shared" si="58"/>
        <v>0</v>
      </c>
      <c r="H42" s="32">
        <f t="shared" si="58"/>
        <v>0</v>
      </c>
      <c r="I42" s="32">
        <f t="shared" si="58"/>
        <v>0</v>
      </c>
      <c r="J42" s="32">
        <f t="shared" si="58"/>
        <v>0</v>
      </c>
      <c r="K42" s="32">
        <f t="shared" si="58"/>
        <v>0</v>
      </c>
      <c r="L42" s="32">
        <f t="shared" si="58"/>
        <v>0</v>
      </c>
      <c r="M42" s="32">
        <f t="shared" si="58"/>
        <v>0</v>
      </c>
      <c r="N42" s="32">
        <f t="shared" ref="N42:W44" si="59">IF(N$65&lt;&gt;"Grand Total",SUMIF($B$66:$B$94,$B42,N$66:N$94),0)</f>
        <v>0</v>
      </c>
      <c r="O42" s="32">
        <f t="shared" si="59"/>
        <v>0</v>
      </c>
      <c r="P42" s="32">
        <f t="shared" si="59"/>
        <v>0</v>
      </c>
      <c r="Q42" s="32">
        <f t="shared" si="59"/>
        <v>0</v>
      </c>
      <c r="R42" s="32">
        <f t="shared" si="59"/>
        <v>0</v>
      </c>
      <c r="S42" s="32">
        <f t="shared" si="59"/>
        <v>0</v>
      </c>
      <c r="T42" s="32">
        <f t="shared" si="59"/>
        <v>0</v>
      </c>
      <c r="U42" s="32">
        <f t="shared" si="59"/>
        <v>0</v>
      </c>
      <c r="V42" s="32">
        <f t="shared" si="59"/>
        <v>0</v>
      </c>
      <c r="W42" s="32">
        <f t="shared" si="59"/>
        <v>0</v>
      </c>
      <c r="X42" s="32">
        <f t="shared" ref="X42:AG44" si="60">IF(X$65&lt;&gt;"Grand Total",SUMIF($B$66:$B$94,$B42,X$66:X$94),0)</f>
        <v>0</v>
      </c>
      <c r="Y42" s="32">
        <f t="shared" si="60"/>
        <v>0</v>
      </c>
      <c r="Z42" s="32">
        <f t="shared" si="60"/>
        <v>0</v>
      </c>
      <c r="AA42" s="32">
        <f t="shared" si="60"/>
        <v>0</v>
      </c>
      <c r="AB42" s="32">
        <f t="shared" si="60"/>
        <v>0</v>
      </c>
      <c r="AC42" s="32">
        <f t="shared" si="60"/>
        <v>0</v>
      </c>
      <c r="AD42" s="32">
        <f t="shared" si="60"/>
        <v>0</v>
      </c>
      <c r="AE42" s="32">
        <f t="shared" si="60"/>
        <v>0</v>
      </c>
      <c r="AF42" s="32">
        <f t="shared" si="60"/>
        <v>0</v>
      </c>
      <c r="AG42" s="32">
        <f t="shared" si="60"/>
        <v>0</v>
      </c>
      <c r="AH42" s="32">
        <f t="shared" ref="AH42:AQ44" si="61">IF(AH$65&lt;&gt;"Grand Total",SUMIF($B$66:$B$94,$B42,AH$66:AH$94),0)</f>
        <v>0</v>
      </c>
      <c r="AI42" s="32">
        <f t="shared" si="61"/>
        <v>0</v>
      </c>
      <c r="AJ42" s="32">
        <f t="shared" si="61"/>
        <v>0</v>
      </c>
      <c r="AK42" s="32">
        <f t="shared" si="61"/>
        <v>0</v>
      </c>
      <c r="AL42" s="32">
        <f t="shared" si="61"/>
        <v>0</v>
      </c>
      <c r="AM42" s="32">
        <f t="shared" si="61"/>
        <v>0</v>
      </c>
      <c r="AN42" s="32">
        <f t="shared" si="61"/>
        <v>0</v>
      </c>
      <c r="AO42" s="32">
        <f t="shared" si="61"/>
        <v>0</v>
      </c>
      <c r="AP42" s="32">
        <f t="shared" si="61"/>
        <v>0</v>
      </c>
      <c r="AQ42" s="32">
        <f t="shared" si="61"/>
        <v>0</v>
      </c>
      <c r="AR42" s="32">
        <f t="shared" ref="AR42:BL44" si="62">IF(AR$65&lt;&gt;"Grand Total",SUMIF($B$66:$B$94,$B42,AR$66:AR$94),0)</f>
        <v>0</v>
      </c>
      <c r="AS42" s="32">
        <f t="shared" si="62"/>
        <v>0</v>
      </c>
      <c r="AT42" s="32">
        <f t="shared" si="62"/>
        <v>0</v>
      </c>
      <c r="AU42" s="32">
        <f t="shared" si="62"/>
        <v>0</v>
      </c>
      <c r="AV42" s="32">
        <f t="shared" si="62"/>
        <v>0</v>
      </c>
      <c r="AW42" s="32">
        <f t="shared" si="62"/>
        <v>0</v>
      </c>
      <c r="AX42" s="32">
        <f t="shared" si="62"/>
        <v>0</v>
      </c>
      <c r="AY42" s="32">
        <f t="shared" si="62"/>
        <v>0</v>
      </c>
      <c r="AZ42" s="32">
        <f t="shared" si="62"/>
        <v>0</v>
      </c>
      <c r="BA42" s="32">
        <f t="shared" si="62"/>
        <v>0</v>
      </c>
      <c r="BB42" s="32">
        <f t="shared" si="62"/>
        <v>0</v>
      </c>
      <c r="BC42" s="32">
        <f t="shared" si="62"/>
        <v>0</v>
      </c>
      <c r="BD42" s="32">
        <f t="shared" si="62"/>
        <v>0</v>
      </c>
      <c r="BE42" s="32">
        <f t="shared" si="62"/>
        <v>0</v>
      </c>
      <c r="BF42" s="32">
        <f t="shared" si="62"/>
        <v>0</v>
      </c>
      <c r="BG42" s="32">
        <f t="shared" si="62"/>
        <v>0</v>
      </c>
      <c r="BH42" s="32">
        <f t="shared" si="62"/>
        <v>0</v>
      </c>
      <c r="BI42" s="32">
        <f t="shared" si="62"/>
        <v>0</v>
      </c>
      <c r="BJ42" s="32">
        <f t="shared" si="62"/>
        <v>0</v>
      </c>
      <c r="BK42" s="32">
        <f t="shared" si="62"/>
        <v>0</v>
      </c>
      <c r="BL42" s="32">
        <f t="shared" si="62"/>
        <v>0</v>
      </c>
    </row>
    <row r="43" spans="1:64" outlineLevel="1" x14ac:dyDescent="0.2">
      <c r="A43" s="30"/>
      <c r="B43" s="28">
        <f>Remaining!A43</f>
        <v>490</v>
      </c>
      <c r="C43" s="28" t="str">
        <f>Remaining!B43</f>
        <v xml:space="preserve">Eng. Application Services      </v>
      </c>
      <c r="D43" s="32">
        <f t="shared" si="58"/>
        <v>0</v>
      </c>
      <c r="E43" s="32">
        <f t="shared" si="58"/>
        <v>0</v>
      </c>
      <c r="F43" s="32">
        <f t="shared" si="58"/>
        <v>0</v>
      </c>
      <c r="G43" s="32">
        <f t="shared" si="58"/>
        <v>0</v>
      </c>
      <c r="H43" s="32">
        <f t="shared" si="58"/>
        <v>0</v>
      </c>
      <c r="I43" s="32">
        <f t="shared" si="58"/>
        <v>4</v>
      </c>
      <c r="J43" s="32">
        <f t="shared" si="58"/>
        <v>2.5</v>
      </c>
      <c r="K43" s="32">
        <f t="shared" si="58"/>
        <v>1</v>
      </c>
      <c r="L43" s="32">
        <f t="shared" si="58"/>
        <v>4.5</v>
      </c>
      <c r="M43" s="32">
        <f t="shared" si="58"/>
        <v>3</v>
      </c>
      <c r="N43" s="32">
        <f t="shared" si="59"/>
        <v>2</v>
      </c>
      <c r="O43" s="32">
        <f t="shared" si="59"/>
        <v>10</v>
      </c>
      <c r="P43" s="32">
        <f t="shared" si="59"/>
        <v>7</v>
      </c>
      <c r="Q43" s="32">
        <f t="shared" si="59"/>
        <v>9.5</v>
      </c>
      <c r="R43" s="32">
        <f t="shared" si="59"/>
        <v>5.5</v>
      </c>
      <c r="S43" s="32">
        <f t="shared" si="59"/>
        <v>30.5</v>
      </c>
      <c r="T43" s="32">
        <f t="shared" si="59"/>
        <v>11</v>
      </c>
      <c r="U43" s="32">
        <f t="shared" si="59"/>
        <v>0</v>
      </c>
      <c r="V43" s="32">
        <f t="shared" si="59"/>
        <v>0</v>
      </c>
      <c r="W43" s="32">
        <f t="shared" si="59"/>
        <v>0</v>
      </c>
      <c r="X43" s="32">
        <f t="shared" si="60"/>
        <v>0</v>
      </c>
      <c r="Y43" s="32">
        <f t="shared" si="60"/>
        <v>0</v>
      </c>
      <c r="Z43" s="32">
        <f t="shared" si="60"/>
        <v>0</v>
      </c>
      <c r="AA43" s="32">
        <f t="shared" si="60"/>
        <v>0</v>
      </c>
      <c r="AB43" s="32">
        <f t="shared" si="60"/>
        <v>0</v>
      </c>
      <c r="AC43" s="32">
        <f t="shared" si="60"/>
        <v>0</v>
      </c>
      <c r="AD43" s="32">
        <f t="shared" si="60"/>
        <v>0</v>
      </c>
      <c r="AE43" s="32">
        <f t="shared" si="60"/>
        <v>0</v>
      </c>
      <c r="AF43" s="32">
        <f t="shared" si="60"/>
        <v>0</v>
      </c>
      <c r="AG43" s="32">
        <f t="shared" si="60"/>
        <v>0</v>
      </c>
      <c r="AH43" s="32">
        <f t="shared" si="61"/>
        <v>0</v>
      </c>
      <c r="AI43" s="32">
        <f t="shared" si="61"/>
        <v>0</v>
      </c>
      <c r="AJ43" s="32">
        <f t="shared" si="61"/>
        <v>0</v>
      </c>
      <c r="AK43" s="32">
        <f t="shared" si="61"/>
        <v>0</v>
      </c>
      <c r="AL43" s="32">
        <f t="shared" si="61"/>
        <v>0</v>
      </c>
      <c r="AM43" s="32">
        <f t="shared" si="61"/>
        <v>0</v>
      </c>
      <c r="AN43" s="32">
        <f t="shared" si="61"/>
        <v>0</v>
      </c>
      <c r="AO43" s="32">
        <f t="shared" si="61"/>
        <v>0</v>
      </c>
      <c r="AP43" s="32">
        <f t="shared" si="61"/>
        <v>0</v>
      </c>
      <c r="AQ43" s="32">
        <f t="shared" si="61"/>
        <v>0</v>
      </c>
      <c r="AR43" s="32">
        <f t="shared" si="62"/>
        <v>0</v>
      </c>
      <c r="AS43" s="32">
        <f t="shared" si="62"/>
        <v>0</v>
      </c>
      <c r="AT43" s="32">
        <f t="shared" si="62"/>
        <v>0</v>
      </c>
      <c r="AU43" s="32">
        <f t="shared" si="62"/>
        <v>0</v>
      </c>
      <c r="AV43" s="32">
        <f t="shared" si="62"/>
        <v>0</v>
      </c>
      <c r="AW43" s="32">
        <f t="shared" si="62"/>
        <v>0</v>
      </c>
      <c r="AX43" s="32">
        <f t="shared" si="62"/>
        <v>0</v>
      </c>
      <c r="AY43" s="32">
        <f t="shared" si="62"/>
        <v>0</v>
      </c>
      <c r="AZ43" s="32">
        <f t="shared" si="62"/>
        <v>0</v>
      </c>
      <c r="BA43" s="32">
        <f t="shared" si="62"/>
        <v>0</v>
      </c>
      <c r="BB43" s="32">
        <f t="shared" si="62"/>
        <v>0</v>
      </c>
      <c r="BC43" s="32">
        <f t="shared" si="62"/>
        <v>0</v>
      </c>
      <c r="BD43" s="32">
        <f t="shared" si="62"/>
        <v>0</v>
      </c>
      <c r="BE43" s="32">
        <f t="shared" si="62"/>
        <v>0</v>
      </c>
      <c r="BF43" s="32">
        <f t="shared" si="62"/>
        <v>0</v>
      </c>
      <c r="BG43" s="32">
        <f t="shared" si="62"/>
        <v>0</v>
      </c>
      <c r="BH43" s="32">
        <f t="shared" si="62"/>
        <v>0</v>
      </c>
      <c r="BI43" s="32">
        <f t="shared" si="62"/>
        <v>0</v>
      </c>
      <c r="BJ43" s="32">
        <f t="shared" si="62"/>
        <v>0</v>
      </c>
      <c r="BK43" s="32">
        <f t="shared" si="62"/>
        <v>0</v>
      </c>
      <c r="BL43" s="32">
        <f t="shared" si="62"/>
        <v>0</v>
      </c>
    </row>
    <row r="44" spans="1:64" ht="12.75" customHeight="1" outlineLevel="1" x14ac:dyDescent="0.2">
      <c r="A44" s="30"/>
      <c r="B44" s="28">
        <f>Remaining!A44</f>
        <v>0</v>
      </c>
      <c r="C44" s="28">
        <f>Remaining!B44</f>
        <v>0</v>
      </c>
      <c r="D44" s="32">
        <f t="shared" si="58"/>
        <v>0</v>
      </c>
      <c r="E44" s="32">
        <f t="shared" si="58"/>
        <v>0</v>
      </c>
      <c r="F44" s="32">
        <f t="shared" si="58"/>
        <v>0</v>
      </c>
      <c r="G44" s="32">
        <f t="shared" si="58"/>
        <v>0</v>
      </c>
      <c r="H44" s="32">
        <f t="shared" si="58"/>
        <v>0</v>
      </c>
      <c r="I44" s="32">
        <f t="shared" si="58"/>
        <v>0</v>
      </c>
      <c r="J44" s="32">
        <f t="shared" si="58"/>
        <v>0</v>
      </c>
      <c r="K44" s="32">
        <f t="shared" si="58"/>
        <v>0</v>
      </c>
      <c r="L44" s="32">
        <f t="shared" si="58"/>
        <v>0</v>
      </c>
      <c r="M44" s="32">
        <f t="shared" si="58"/>
        <v>0</v>
      </c>
      <c r="N44" s="32">
        <f t="shared" si="59"/>
        <v>0</v>
      </c>
      <c r="O44" s="32">
        <f t="shared" si="59"/>
        <v>0</v>
      </c>
      <c r="P44" s="32">
        <f t="shared" si="59"/>
        <v>0</v>
      </c>
      <c r="Q44" s="32">
        <f t="shared" si="59"/>
        <v>0</v>
      </c>
      <c r="R44" s="32">
        <f t="shared" si="59"/>
        <v>0</v>
      </c>
      <c r="S44" s="32">
        <f t="shared" si="59"/>
        <v>0</v>
      </c>
      <c r="T44" s="32">
        <f t="shared" si="59"/>
        <v>0</v>
      </c>
      <c r="U44" s="32">
        <f t="shared" si="59"/>
        <v>0</v>
      </c>
      <c r="V44" s="32">
        <f t="shared" si="59"/>
        <v>0</v>
      </c>
      <c r="W44" s="32">
        <f t="shared" si="59"/>
        <v>0</v>
      </c>
      <c r="X44" s="32">
        <f t="shared" si="60"/>
        <v>0</v>
      </c>
      <c r="Y44" s="32">
        <f t="shared" si="60"/>
        <v>0</v>
      </c>
      <c r="Z44" s="32">
        <f t="shared" si="60"/>
        <v>0</v>
      </c>
      <c r="AA44" s="32">
        <f t="shared" si="60"/>
        <v>0</v>
      </c>
      <c r="AB44" s="32">
        <f t="shared" si="60"/>
        <v>0</v>
      </c>
      <c r="AC44" s="32">
        <f t="shared" si="60"/>
        <v>0</v>
      </c>
      <c r="AD44" s="32">
        <f t="shared" si="60"/>
        <v>0</v>
      </c>
      <c r="AE44" s="32">
        <f t="shared" si="60"/>
        <v>0</v>
      </c>
      <c r="AF44" s="32">
        <f t="shared" si="60"/>
        <v>0</v>
      </c>
      <c r="AG44" s="32">
        <f t="shared" si="60"/>
        <v>0</v>
      </c>
      <c r="AH44" s="32">
        <f t="shared" si="61"/>
        <v>0</v>
      </c>
      <c r="AI44" s="32">
        <f t="shared" si="61"/>
        <v>0</v>
      </c>
      <c r="AJ44" s="32">
        <f t="shared" si="61"/>
        <v>0</v>
      </c>
      <c r="AK44" s="32">
        <f t="shared" si="61"/>
        <v>0</v>
      </c>
      <c r="AL44" s="32">
        <f t="shared" si="61"/>
        <v>0</v>
      </c>
      <c r="AM44" s="32">
        <f t="shared" si="61"/>
        <v>0</v>
      </c>
      <c r="AN44" s="32">
        <f t="shared" si="61"/>
        <v>0</v>
      </c>
      <c r="AO44" s="32">
        <f t="shared" si="61"/>
        <v>0</v>
      </c>
      <c r="AP44" s="32">
        <f t="shared" si="61"/>
        <v>0</v>
      </c>
      <c r="AQ44" s="32">
        <f t="shared" si="61"/>
        <v>0</v>
      </c>
      <c r="AR44" s="32">
        <f t="shared" si="62"/>
        <v>0</v>
      </c>
      <c r="AS44" s="32">
        <f t="shared" si="62"/>
        <v>0</v>
      </c>
      <c r="AT44" s="32">
        <f t="shared" si="62"/>
        <v>0</v>
      </c>
      <c r="AU44" s="32">
        <f t="shared" si="62"/>
        <v>0</v>
      </c>
      <c r="AV44" s="32">
        <f t="shared" si="62"/>
        <v>0</v>
      </c>
      <c r="AW44" s="32">
        <f t="shared" si="62"/>
        <v>0</v>
      </c>
      <c r="AX44" s="32">
        <f t="shared" si="62"/>
        <v>0</v>
      </c>
      <c r="AY44" s="32">
        <f t="shared" si="62"/>
        <v>0</v>
      </c>
      <c r="AZ44" s="32">
        <f t="shared" si="62"/>
        <v>0</v>
      </c>
      <c r="BA44" s="32">
        <f t="shared" si="62"/>
        <v>0</v>
      </c>
      <c r="BB44" s="32">
        <f t="shared" si="62"/>
        <v>0</v>
      </c>
      <c r="BC44" s="32">
        <f t="shared" si="62"/>
        <v>0</v>
      </c>
      <c r="BD44" s="32">
        <f t="shared" si="62"/>
        <v>0</v>
      </c>
      <c r="BE44" s="32">
        <f t="shared" si="62"/>
        <v>0</v>
      </c>
      <c r="BF44" s="32">
        <f t="shared" si="62"/>
        <v>0</v>
      </c>
      <c r="BG44" s="32">
        <f t="shared" si="62"/>
        <v>0</v>
      </c>
      <c r="BH44" s="32">
        <f t="shared" si="62"/>
        <v>0</v>
      </c>
      <c r="BI44" s="32">
        <f t="shared" si="62"/>
        <v>0</v>
      </c>
      <c r="BJ44" s="32">
        <f t="shared" si="62"/>
        <v>0</v>
      </c>
      <c r="BK44" s="32">
        <f t="shared" si="62"/>
        <v>0</v>
      </c>
      <c r="BL44" s="32">
        <f t="shared" si="62"/>
        <v>0</v>
      </c>
    </row>
    <row r="45" spans="1:64" ht="12.75" customHeight="1" x14ac:dyDescent="0.2">
      <c r="A45" s="30"/>
      <c r="B45" s="149" t="str">
        <f>Remaining!A45</f>
        <v>08.</v>
      </c>
      <c r="C45" s="150" t="str">
        <f>Remaining!B45</f>
        <v>Pipeline Engineering &amp; Design</v>
      </c>
      <c r="D45" s="150">
        <f t="shared" ref="D45:AI45" si="63">SUM(D46:D48)</f>
        <v>0</v>
      </c>
      <c r="E45" s="150">
        <f t="shared" si="63"/>
        <v>0</v>
      </c>
      <c r="F45" s="150">
        <f t="shared" si="63"/>
        <v>57.5</v>
      </c>
      <c r="G45" s="150">
        <f t="shared" si="63"/>
        <v>39.5</v>
      </c>
      <c r="H45" s="150">
        <f t="shared" si="63"/>
        <v>71</v>
      </c>
      <c r="I45" s="150">
        <f t="shared" si="63"/>
        <v>93</v>
      </c>
      <c r="J45" s="150">
        <f t="shared" si="63"/>
        <v>108</v>
      </c>
      <c r="K45" s="150">
        <f t="shared" si="63"/>
        <v>79</v>
      </c>
      <c r="L45" s="150">
        <f t="shared" si="63"/>
        <v>126</v>
      </c>
      <c r="M45" s="150">
        <f t="shared" si="63"/>
        <v>93.5</v>
      </c>
      <c r="N45" s="150">
        <f t="shared" si="63"/>
        <v>109</v>
      </c>
      <c r="O45" s="150">
        <f t="shared" si="63"/>
        <v>128.5</v>
      </c>
      <c r="P45" s="150">
        <f t="shared" si="63"/>
        <v>147</v>
      </c>
      <c r="Q45" s="150">
        <f t="shared" si="63"/>
        <v>138.5</v>
      </c>
      <c r="R45" s="150">
        <f t="shared" si="63"/>
        <v>106</v>
      </c>
      <c r="S45" s="150">
        <f t="shared" si="63"/>
        <v>159.5</v>
      </c>
      <c r="T45" s="150">
        <f t="shared" si="63"/>
        <v>66</v>
      </c>
      <c r="U45" s="150">
        <f t="shared" si="63"/>
        <v>0</v>
      </c>
      <c r="V45" s="150">
        <f t="shared" si="63"/>
        <v>0</v>
      </c>
      <c r="W45" s="150">
        <f t="shared" si="63"/>
        <v>0</v>
      </c>
      <c r="X45" s="150">
        <f t="shared" si="63"/>
        <v>0</v>
      </c>
      <c r="Y45" s="150">
        <f t="shared" si="63"/>
        <v>0</v>
      </c>
      <c r="Z45" s="150">
        <f t="shared" si="63"/>
        <v>0</v>
      </c>
      <c r="AA45" s="150">
        <f t="shared" si="63"/>
        <v>0</v>
      </c>
      <c r="AB45" s="150">
        <f t="shared" si="63"/>
        <v>0</v>
      </c>
      <c r="AC45" s="150">
        <f t="shared" si="63"/>
        <v>0</v>
      </c>
      <c r="AD45" s="150">
        <f t="shared" si="63"/>
        <v>0</v>
      </c>
      <c r="AE45" s="150">
        <f t="shared" si="63"/>
        <v>0</v>
      </c>
      <c r="AF45" s="150">
        <f t="shared" si="63"/>
        <v>0</v>
      </c>
      <c r="AG45" s="150">
        <f t="shared" si="63"/>
        <v>0</v>
      </c>
      <c r="AH45" s="150">
        <f t="shared" si="63"/>
        <v>0</v>
      </c>
      <c r="AI45" s="150">
        <f t="shared" si="63"/>
        <v>0</v>
      </c>
      <c r="AJ45" s="150">
        <f t="shared" ref="AJ45:AV45" si="64">SUM(AJ46:AJ48)</f>
        <v>0</v>
      </c>
      <c r="AK45" s="150">
        <f t="shared" si="64"/>
        <v>0</v>
      </c>
      <c r="AL45" s="150">
        <f t="shared" si="64"/>
        <v>0</v>
      </c>
      <c r="AM45" s="150">
        <f t="shared" si="64"/>
        <v>0</v>
      </c>
      <c r="AN45" s="150">
        <f t="shared" si="64"/>
        <v>0</v>
      </c>
      <c r="AO45" s="150">
        <f t="shared" si="64"/>
        <v>0</v>
      </c>
      <c r="AP45" s="150">
        <f t="shared" si="64"/>
        <v>0</v>
      </c>
      <c r="AQ45" s="150">
        <f t="shared" si="64"/>
        <v>0</v>
      </c>
      <c r="AR45" s="150">
        <f t="shared" si="64"/>
        <v>0</v>
      </c>
      <c r="AS45" s="150">
        <f t="shared" si="64"/>
        <v>0</v>
      </c>
      <c r="AT45" s="150">
        <f t="shared" si="64"/>
        <v>0</v>
      </c>
      <c r="AU45" s="150">
        <f t="shared" si="64"/>
        <v>0</v>
      </c>
      <c r="AV45" s="150">
        <f t="shared" si="64"/>
        <v>0</v>
      </c>
      <c r="AW45" s="150">
        <f t="shared" ref="AW45:BL45" si="65">SUM(AW46:AW48)</f>
        <v>0</v>
      </c>
      <c r="AX45" s="150">
        <f t="shared" si="65"/>
        <v>0</v>
      </c>
      <c r="AY45" s="150">
        <f t="shared" si="65"/>
        <v>0</v>
      </c>
      <c r="AZ45" s="150">
        <f t="shared" si="65"/>
        <v>0</v>
      </c>
      <c r="BA45" s="150">
        <f t="shared" si="65"/>
        <v>0</v>
      </c>
      <c r="BB45" s="150">
        <f t="shared" si="65"/>
        <v>0</v>
      </c>
      <c r="BC45" s="150">
        <f t="shared" si="65"/>
        <v>0</v>
      </c>
      <c r="BD45" s="150">
        <f t="shared" si="65"/>
        <v>0</v>
      </c>
      <c r="BE45" s="150">
        <f t="shared" si="65"/>
        <v>0</v>
      </c>
      <c r="BF45" s="150">
        <f t="shared" si="65"/>
        <v>0</v>
      </c>
      <c r="BG45" s="150">
        <f t="shared" si="65"/>
        <v>0</v>
      </c>
      <c r="BH45" s="150">
        <f t="shared" si="65"/>
        <v>0</v>
      </c>
      <c r="BI45" s="150">
        <f t="shared" si="65"/>
        <v>0</v>
      </c>
      <c r="BJ45" s="150">
        <f t="shared" si="65"/>
        <v>0</v>
      </c>
      <c r="BK45" s="150">
        <f t="shared" si="65"/>
        <v>0</v>
      </c>
      <c r="BL45" s="150">
        <f t="shared" si="65"/>
        <v>0</v>
      </c>
    </row>
    <row r="46" spans="1:64" ht="12.75" customHeight="1" outlineLevel="1" x14ac:dyDescent="0.2">
      <c r="A46" s="30"/>
      <c r="B46" s="28">
        <f>Remaining!A46</f>
        <v>370</v>
      </c>
      <c r="C46" s="28" t="str">
        <f>Remaining!B46</f>
        <v xml:space="preserve">Pipeline Engineering           </v>
      </c>
      <c r="D46" s="32">
        <f t="shared" ref="D46:M48" si="66">IF(D$65&lt;&gt;"Grand Total",SUMIF($B$66:$B$94,$B46,D$66:D$94),0)</f>
        <v>0</v>
      </c>
      <c r="E46" s="32">
        <f t="shared" si="66"/>
        <v>0</v>
      </c>
      <c r="F46" s="32">
        <f t="shared" si="66"/>
        <v>0</v>
      </c>
      <c r="G46" s="32">
        <f t="shared" si="66"/>
        <v>0</v>
      </c>
      <c r="H46" s="32">
        <f t="shared" si="66"/>
        <v>9</v>
      </c>
      <c r="I46" s="32">
        <f t="shared" si="66"/>
        <v>13</v>
      </c>
      <c r="J46" s="32">
        <f t="shared" si="66"/>
        <v>16</v>
      </c>
      <c r="K46" s="32">
        <f t="shared" si="66"/>
        <v>19</v>
      </c>
      <c r="L46" s="32">
        <f t="shared" si="66"/>
        <v>18</v>
      </c>
      <c r="M46" s="32">
        <f t="shared" si="66"/>
        <v>19</v>
      </c>
      <c r="N46" s="32">
        <f t="shared" ref="N46:W48" si="67">IF(N$65&lt;&gt;"Grand Total",SUMIF($B$66:$B$94,$B46,N$66:N$94),0)</f>
        <v>19</v>
      </c>
      <c r="O46" s="32">
        <f t="shared" si="67"/>
        <v>13</v>
      </c>
      <c r="P46" s="32">
        <f t="shared" si="67"/>
        <v>19</v>
      </c>
      <c r="Q46" s="32">
        <f t="shared" si="67"/>
        <v>10</v>
      </c>
      <c r="R46" s="32">
        <f t="shared" si="67"/>
        <v>11.5</v>
      </c>
      <c r="S46" s="32">
        <f t="shared" si="67"/>
        <v>15</v>
      </c>
      <c r="T46" s="32">
        <f t="shared" si="67"/>
        <v>5.5</v>
      </c>
      <c r="U46" s="32">
        <f t="shared" si="67"/>
        <v>0</v>
      </c>
      <c r="V46" s="32">
        <f t="shared" si="67"/>
        <v>0</v>
      </c>
      <c r="W46" s="32">
        <f t="shared" si="67"/>
        <v>0</v>
      </c>
      <c r="X46" s="32">
        <f t="shared" ref="X46:AG48" si="68">IF(X$65&lt;&gt;"Grand Total",SUMIF($B$66:$B$94,$B46,X$66:X$94),0)</f>
        <v>0</v>
      </c>
      <c r="Y46" s="32">
        <f t="shared" si="68"/>
        <v>0</v>
      </c>
      <c r="Z46" s="32">
        <f t="shared" si="68"/>
        <v>0</v>
      </c>
      <c r="AA46" s="32">
        <f t="shared" si="68"/>
        <v>0</v>
      </c>
      <c r="AB46" s="32">
        <f t="shared" si="68"/>
        <v>0</v>
      </c>
      <c r="AC46" s="32">
        <f t="shared" si="68"/>
        <v>0</v>
      </c>
      <c r="AD46" s="32">
        <f t="shared" si="68"/>
        <v>0</v>
      </c>
      <c r="AE46" s="32">
        <f t="shared" si="68"/>
        <v>0</v>
      </c>
      <c r="AF46" s="32">
        <f t="shared" si="68"/>
        <v>0</v>
      </c>
      <c r="AG46" s="32">
        <f t="shared" si="68"/>
        <v>0</v>
      </c>
      <c r="AH46" s="32">
        <f t="shared" ref="AH46:AQ48" si="69">IF(AH$65&lt;&gt;"Grand Total",SUMIF($B$66:$B$94,$B46,AH$66:AH$94),0)</f>
        <v>0</v>
      </c>
      <c r="AI46" s="32">
        <f t="shared" si="69"/>
        <v>0</v>
      </c>
      <c r="AJ46" s="32">
        <f t="shared" si="69"/>
        <v>0</v>
      </c>
      <c r="AK46" s="32">
        <f t="shared" si="69"/>
        <v>0</v>
      </c>
      <c r="AL46" s="32">
        <f t="shared" si="69"/>
        <v>0</v>
      </c>
      <c r="AM46" s="32">
        <f t="shared" si="69"/>
        <v>0</v>
      </c>
      <c r="AN46" s="32">
        <f t="shared" si="69"/>
        <v>0</v>
      </c>
      <c r="AO46" s="32">
        <f t="shared" si="69"/>
        <v>0</v>
      </c>
      <c r="AP46" s="32">
        <f t="shared" si="69"/>
        <v>0</v>
      </c>
      <c r="AQ46" s="32">
        <f t="shared" si="69"/>
        <v>0</v>
      </c>
      <c r="AR46" s="32">
        <f t="shared" ref="AR46:BL48" si="70">IF(AR$65&lt;&gt;"Grand Total",SUMIF($B$66:$B$94,$B46,AR$66:AR$94),0)</f>
        <v>0</v>
      </c>
      <c r="AS46" s="32">
        <f t="shared" si="70"/>
        <v>0</v>
      </c>
      <c r="AT46" s="32">
        <f t="shared" si="70"/>
        <v>0</v>
      </c>
      <c r="AU46" s="32">
        <f t="shared" si="70"/>
        <v>0</v>
      </c>
      <c r="AV46" s="32">
        <f t="shared" si="70"/>
        <v>0</v>
      </c>
      <c r="AW46" s="32">
        <f t="shared" si="70"/>
        <v>0</v>
      </c>
      <c r="AX46" s="32">
        <f t="shared" si="70"/>
        <v>0</v>
      </c>
      <c r="AY46" s="32">
        <f t="shared" si="70"/>
        <v>0</v>
      </c>
      <c r="AZ46" s="32">
        <f t="shared" si="70"/>
        <v>0</v>
      </c>
      <c r="BA46" s="32">
        <f t="shared" si="70"/>
        <v>0</v>
      </c>
      <c r="BB46" s="32">
        <f t="shared" si="70"/>
        <v>0</v>
      </c>
      <c r="BC46" s="32">
        <f t="shared" si="70"/>
        <v>0</v>
      </c>
      <c r="BD46" s="32">
        <f t="shared" si="70"/>
        <v>0</v>
      </c>
      <c r="BE46" s="32">
        <f t="shared" si="70"/>
        <v>0</v>
      </c>
      <c r="BF46" s="32">
        <f t="shared" si="70"/>
        <v>0</v>
      </c>
      <c r="BG46" s="32">
        <f t="shared" si="70"/>
        <v>0</v>
      </c>
      <c r="BH46" s="32">
        <f t="shared" si="70"/>
        <v>0</v>
      </c>
      <c r="BI46" s="32">
        <f t="shared" si="70"/>
        <v>0</v>
      </c>
      <c r="BJ46" s="32">
        <f t="shared" si="70"/>
        <v>0</v>
      </c>
      <c r="BK46" s="32">
        <f t="shared" si="70"/>
        <v>0</v>
      </c>
      <c r="BL46" s="32">
        <f t="shared" si="70"/>
        <v>0</v>
      </c>
    </row>
    <row r="47" spans="1:64" outlineLevel="1" x14ac:dyDescent="0.2">
      <c r="A47" s="30"/>
      <c r="B47" s="28">
        <f>Remaining!A47</f>
        <v>470</v>
      </c>
      <c r="C47" s="28" t="str">
        <f>Remaining!B47</f>
        <v xml:space="preserve">Pipeline Design                </v>
      </c>
      <c r="D47" s="32">
        <f t="shared" si="66"/>
        <v>0</v>
      </c>
      <c r="E47" s="32">
        <f t="shared" si="66"/>
        <v>0</v>
      </c>
      <c r="F47" s="32">
        <f t="shared" si="66"/>
        <v>57.5</v>
      </c>
      <c r="G47" s="32">
        <f t="shared" si="66"/>
        <v>39.5</v>
      </c>
      <c r="H47" s="32">
        <f t="shared" si="66"/>
        <v>62</v>
      </c>
      <c r="I47" s="32">
        <f t="shared" si="66"/>
        <v>80</v>
      </c>
      <c r="J47" s="32">
        <f t="shared" si="66"/>
        <v>92</v>
      </c>
      <c r="K47" s="32">
        <f t="shared" si="66"/>
        <v>60</v>
      </c>
      <c r="L47" s="32">
        <f t="shared" si="66"/>
        <v>108</v>
      </c>
      <c r="M47" s="32">
        <f t="shared" si="66"/>
        <v>74.5</v>
      </c>
      <c r="N47" s="32">
        <f t="shared" si="67"/>
        <v>90</v>
      </c>
      <c r="O47" s="32">
        <f t="shared" si="67"/>
        <v>115.5</v>
      </c>
      <c r="P47" s="32">
        <f t="shared" si="67"/>
        <v>128</v>
      </c>
      <c r="Q47" s="32">
        <f t="shared" si="67"/>
        <v>128.5</v>
      </c>
      <c r="R47" s="32">
        <f t="shared" si="67"/>
        <v>94.5</v>
      </c>
      <c r="S47" s="32">
        <f t="shared" si="67"/>
        <v>144.5</v>
      </c>
      <c r="T47" s="32">
        <f t="shared" si="67"/>
        <v>60.5</v>
      </c>
      <c r="U47" s="32">
        <f t="shared" si="67"/>
        <v>0</v>
      </c>
      <c r="V47" s="32">
        <f t="shared" si="67"/>
        <v>0</v>
      </c>
      <c r="W47" s="32">
        <f t="shared" si="67"/>
        <v>0</v>
      </c>
      <c r="X47" s="32">
        <f t="shared" si="68"/>
        <v>0</v>
      </c>
      <c r="Y47" s="32">
        <f t="shared" si="68"/>
        <v>0</v>
      </c>
      <c r="Z47" s="32">
        <f t="shared" si="68"/>
        <v>0</v>
      </c>
      <c r="AA47" s="32">
        <f t="shared" si="68"/>
        <v>0</v>
      </c>
      <c r="AB47" s="32">
        <f t="shared" si="68"/>
        <v>0</v>
      </c>
      <c r="AC47" s="32">
        <f t="shared" si="68"/>
        <v>0</v>
      </c>
      <c r="AD47" s="32">
        <f t="shared" si="68"/>
        <v>0</v>
      </c>
      <c r="AE47" s="32">
        <f t="shared" si="68"/>
        <v>0</v>
      </c>
      <c r="AF47" s="32">
        <f t="shared" si="68"/>
        <v>0</v>
      </c>
      <c r="AG47" s="32">
        <f t="shared" si="68"/>
        <v>0</v>
      </c>
      <c r="AH47" s="32">
        <f t="shared" si="69"/>
        <v>0</v>
      </c>
      <c r="AI47" s="32">
        <f t="shared" si="69"/>
        <v>0</v>
      </c>
      <c r="AJ47" s="32">
        <f t="shared" si="69"/>
        <v>0</v>
      </c>
      <c r="AK47" s="32">
        <f t="shared" si="69"/>
        <v>0</v>
      </c>
      <c r="AL47" s="32">
        <f t="shared" si="69"/>
        <v>0</v>
      </c>
      <c r="AM47" s="32">
        <f t="shared" si="69"/>
        <v>0</v>
      </c>
      <c r="AN47" s="32">
        <f t="shared" si="69"/>
        <v>0</v>
      </c>
      <c r="AO47" s="32">
        <f t="shared" si="69"/>
        <v>0</v>
      </c>
      <c r="AP47" s="32">
        <f t="shared" si="69"/>
        <v>0</v>
      </c>
      <c r="AQ47" s="32">
        <f t="shared" si="69"/>
        <v>0</v>
      </c>
      <c r="AR47" s="32">
        <f t="shared" si="70"/>
        <v>0</v>
      </c>
      <c r="AS47" s="32">
        <f t="shared" si="70"/>
        <v>0</v>
      </c>
      <c r="AT47" s="32">
        <f t="shared" si="70"/>
        <v>0</v>
      </c>
      <c r="AU47" s="32">
        <f t="shared" si="70"/>
        <v>0</v>
      </c>
      <c r="AV47" s="32">
        <f t="shared" si="70"/>
        <v>0</v>
      </c>
      <c r="AW47" s="32">
        <f t="shared" si="70"/>
        <v>0</v>
      </c>
      <c r="AX47" s="32">
        <f t="shared" si="70"/>
        <v>0</v>
      </c>
      <c r="AY47" s="32">
        <f t="shared" si="70"/>
        <v>0</v>
      </c>
      <c r="AZ47" s="32">
        <f t="shared" si="70"/>
        <v>0</v>
      </c>
      <c r="BA47" s="32">
        <f t="shared" si="70"/>
        <v>0</v>
      </c>
      <c r="BB47" s="32">
        <f t="shared" si="70"/>
        <v>0</v>
      </c>
      <c r="BC47" s="32">
        <f t="shared" si="70"/>
        <v>0</v>
      </c>
      <c r="BD47" s="32">
        <f t="shared" si="70"/>
        <v>0</v>
      </c>
      <c r="BE47" s="32">
        <f t="shared" si="70"/>
        <v>0</v>
      </c>
      <c r="BF47" s="32">
        <f t="shared" si="70"/>
        <v>0</v>
      </c>
      <c r="BG47" s="32">
        <f t="shared" si="70"/>
        <v>0</v>
      </c>
      <c r="BH47" s="32">
        <f t="shared" si="70"/>
        <v>0</v>
      </c>
      <c r="BI47" s="32">
        <f t="shared" si="70"/>
        <v>0</v>
      </c>
      <c r="BJ47" s="32">
        <f t="shared" si="70"/>
        <v>0</v>
      </c>
      <c r="BK47" s="32">
        <f t="shared" si="70"/>
        <v>0</v>
      </c>
      <c r="BL47" s="32">
        <f t="shared" si="70"/>
        <v>0</v>
      </c>
    </row>
    <row r="48" spans="1:64" ht="12.75" customHeight="1" outlineLevel="1" x14ac:dyDescent="0.2">
      <c r="A48" s="30"/>
      <c r="B48" s="28">
        <f>Remaining!A48</f>
        <v>0</v>
      </c>
      <c r="C48" s="28">
        <f>Remaining!B48</f>
        <v>0</v>
      </c>
      <c r="D48" s="32">
        <f t="shared" si="66"/>
        <v>0</v>
      </c>
      <c r="E48" s="32">
        <f t="shared" si="66"/>
        <v>0</v>
      </c>
      <c r="F48" s="32">
        <f t="shared" si="66"/>
        <v>0</v>
      </c>
      <c r="G48" s="32">
        <f t="shared" si="66"/>
        <v>0</v>
      </c>
      <c r="H48" s="32">
        <f t="shared" si="66"/>
        <v>0</v>
      </c>
      <c r="I48" s="32">
        <f t="shared" si="66"/>
        <v>0</v>
      </c>
      <c r="J48" s="32">
        <f t="shared" si="66"/>
        <v>0</v>
      </c>
      <c r="K48" s="32">
        <f t="shared" si="66"/>
        <v>0</v>
      </c>
      <c r="L48" s="32">
        <f t="shared" si="66"/>
        <v>0</v>
      </c>
      <c r="M48" s="32">
        <f t="shared" si="66"/>
        <v>0</v>
      </c>
      <c r="N48" s="32">
        <f t="shared" si="67"/>
        <v>0</v>
      </c>
      <c r="O48" s="32">
        <f t="shared" si="67"/>
        <v>0</v>
      </c>
      <c r="P48" s="32">
        <f t="shared" si="67"/>
        <v>0</v>
      </c>
      <c r="Q48" s="32">
        <f t="shared" si="67"/>
        <v>0</v>
      </c>
      <c r="R48" s="32">
        <f t="shared" si="67"/>
        <v>0</v>
      </c>
      <c r="S48" s="32">
        <f t="shared" si="67"/>
        <v>0</v>
      </c>
      <c r="T48" s="32">
        <f t="shared" si="67"/>
        <v>0</v>
      </c>
      <c r="U48" s="32">
        <f t="shared" si="67"/>
        <v>0</v>
      </c>
      <c r="V48" s="32">
        <f t="shared" si="67"/>
        <v>0</v>
      </c>
      <c r="W48" s="32">
        <f t="shared" si="67"/>
        <v>0</v>
      </c>
      <c r="X48" s="32">
        <f t="shared" si="68"/>
        <v>0</v>
      </c>
      <c r="Y48" s="32">
        <f t="shared" si="68"/>
        <v>0</v>
      </c>
      <c r="Z48" s="32">
        <f t="shared" si="68"/>
        <v>0</v>
      </c>
      <c r="AA48" s="32">
        <f t="shared" si="68"/>
        <v>0</v>
      </c>
      <c r="AB48" s="32">
        <f t="shared" si="68"/>
        <v>0</v>
      </c>
      <c r="AC48" s="32">
        <f t="shared" si="68"/>
        <v>0</v>
      </c>
      <c r="AD48" s="32">
        <f t="shared" si="68"/>
        <v>0</v>
      </c>
      <c r="AE48" s="32">
        <f t="shared" si="68"/>
        <v>0</v>
      </c>
      <c r="AF48" s="32">
        <f t="shared" si="68"/>
        <v>0</v>
      </c>
      <c r="AG48" s="32">
        <f t="shared" si="68"/>
        <v>0</v>
      </c>
      <c r="AH48" s="32">
        <f t="shared" si="69"/>
        <v>0</v>
      </c>
      <c r="AI48" s="32">
        <f t="shared" si="69"/>
        <v>0</v>
      </c>
      <c r="AJ48" s="32">
        <f t="shared" si="69"/>
        <v>0</v>
      </c>
      <c r="AK48" s="32">
        <f t="shared" si="69"/>
        <v>0</v>
      </c>
      <c r="AL48" s="32">
        <f t="shared" si="69"/>
        <v>0</v>
      </c>
      <c r="AM48" s="32">
        <f t="shared" si="69"/>
        <v>0</v>
      </c>
      <c r="AN48" s="32">
        <f t="shared" si="69"/>
        <v>0</v>
      </c>
      <c r="AO48" s="32">
        <f t="shared" si="69"/>
        <v>0</v>
      </c>
      <c r="AP48" s="32">
        <f t="shared" si="69"/>
        <v>0</v>
      </c>
      <c r="AQ48" s="32">
        <f t="shared" si="69"/>
        <v>0</v>
      </c>
      <c r="AR48" s="32">
        <f t="shared" si="70"/>
        <v>0</v>
      </c>
      <c r="AS48" s="32">
        <f t="shared" si="70"/>
        <v>0</v>
      </c>
      <c r="AT48" s="32">
        <f t="shared" si="70"/>
        <v>0</v>
      </c>
      <c r="AU48" s="32">
        <f t="shared" si="70"/>
        <v>0</v>
      </c>
      <c r="AV48" s="32">
        <f t="shared" si="70"/>
        <v>0</v>
      </c>
      <c r="AW48" s="32">
        <f t="shared" si="70"/>
        <v>0</v>
      </c>
      <c r="AX48" s="32">
        <f t="shared" si="70"/>
        <v>0</v>
      </c>
      <c r="AY48" s="32">
        <f t="shared" si="70"/>
        <v>0</v>
      </c>
      <c r="AZ48" s="32">
        <f t="shared" si="70"/>
        <v>0</v>
      </c>
      <c r="BA48" s="32">
        <f t="shared" si="70"/>
        <v>0</v>
      </c>
      <c r="BB48" s="32">
        <f t="shared" si="70"/>
        <v>0</v>
      </c>
      <c r="BC48" s="32">
        <f t="shared" si="70"/>
        <v>0</v>
      </c>
      <c r="BD48" s="32">
        <f t="shared" si="70"/>
        <v>0</v>
      </c>
      <c r="BE48" s="32">
        <f t="shared" si="70"/>
        <v>0</v>
      </c>
      <c r="BF48" s="32">
        <f t="shared" si="70"/>
        <v>0</v>
      </c>
      <c r="BG48" s="32">
        <f t="shared" si="70"/>
        <v>0</v>
      </c>
      <c r="BH48" s="32">
        <f t="shared" si="70"/>
        <v>0</v>
      </c>
      <c r="BI48" s="32">
        <f t="shared" si="70"/>
        <v>0</v>
      </c>
      <c r="BJ48" s="32">
        <f t="shared" si="70"/>
        <v>0</v>
      </c>
      <c r="BK48" s="32">
        <f t="shared" si="70"/>
        <v>0</v>
      </c>
      <c r="BL48" s="32">
        <f t="shared" si="70"/>
        <v>0</v>
      </c>
    </row>
    <row r="49" spans="1:64" ht="12.75" customHeight="1" x14ac:dyDescent="0.2">
      <c r="A49" s="30"/>
      <c r="B49" s="149" t="str">
        <f>Remaining!A49</f>
        <v>09.</v>
      </c>
      <c r="C49" s="150" t="str">
        <f>Remaining!B49</f>
        <v>Civil Engineering &amp; Design</v>
      </c>
      <c r="D49" s="150">
        <f>SUM(D50:D52)</f>
        <v>0</v>
      </c>
      <c r="E49" s="150">
        <f t="shared" ref="E49:AV49" si="71">SUM(E50:E52)</f>
        <v>8</v>
      </c>
      <c r="F49" s="150">
        <f t="shared" si="71"/>
        <v>0</v>
      </c>
      <c r="G49" s="150">
        <f t="shared" si="71"/>
        <v>0.5</v>
      </c>
      <c r="H49" s="150">
        <f t="shared" si="71"/>
        <v>15.5</v>
      </c>
      <c r="I49" s="150">
        <f t="shared" si="71"/>
        <v>28.5</v>
      </c>
      <c r="J49" s="150">
        <f t="shared" si="71"/>
        <v>27.5</v>
      </c>
      <c r="K49" s="150">
        <f t="shared" si="71"/>
        <v>43</v>
      </c>
      <c r="L49" s="150">
        <f t="shared" si="71"/>
        <v>33.5</v>
      </c>
      <c r="M49" s="150">
        <f t="shared" si="71"/>
        <v>19</v>
      </c>
      <c r="N49" s="150">
        <f t="shared" si="71"/>
        <v>20</v>
      </c>
      <c r="O49" s="150">
        <f t="shared" si="71"/>
        <v>9</v>
      </c>
      <c r="P49" s="150">
        <f t="shared" si="71"/>
        <v>8</v>
      </c>
      <c r="Q49" s="150">
        <f t="shared" si="71"/>
        <v>8</v>
      </c>
      <c r="R49" s="150">
        <f t="shared" si="71"/>
        <v>8</v>
      </c>
      <c r="S49" s="150">
        <f t="shared" si="71"/>
        <v>7</v>
      </c>
      <c r="T49" s="150">
        <f t="shared" si="71"/>
        <v>7</v>
      </c>
      <c r="U49" s="150">
        <f t="shared" si="71"/>
        <v>0</v>
      </c>
      <c r="V49" s="150">
        <f t="shared" si="71"/>
        <v>0</v>
      </c>
      <c r="W49" s="150">
        <f t="shared" si="71"/>
        <v>0</v>
      </c>
      <c r="X49" s="150">
        <f t="shared" si="71"/>
        <v>0</v>
      </c>
      <c r="Y49" s="150">
        <f t="shared" si="71"/>
        <v>0</v>
      </c>
      <c r="Z49" s="150">
        <f t="shared" si="71"/>
        <v>0</v>
      </c>
      <c r="AA49" s="150">
        <f t="shared" si="71"/>
        <v>0</v>
      </c>
      <c r="AB49" s="150">
        <f t="shared" si="71"/>
        <v>0</v>
      </c>
      <c r="AC49" s="150">
        <f t="shared" si="71"/>
        <v>0</v>
      </c>
      <c r="AD49" s="150">
        <f t="shared" si="71"/>
        <v>0</v>
      </c>
      <c r="AE49" s="150">
        <f t="shared" si="71"/>
        <v>0</v>
      </c>
      <c r="AF49" s="150">
        <f t="shared" si="71"/>
        <v>0</v>
      </c>
      <c r="AG49" s="150">
        <f t="shared" si="71"/>
        <v>0</v>
      </c>
      <c r="AH49" s="150">
        <f t="shared" si="71"/>
        <v>0</v>
      </c>
      <c r="AI49" s="150">
        <f t="shared" si="71"/>
        <v>0</v>
      </c>
      <c r="AJ49" s="150">
        <f t="shared" si="71"/>
        <v>0</v>
      </c>
      <c r="AK49" s="150">
        <f t="shared" si="71"/>
        <v>0</v>
      </c>
      <c r="AL49" s="150">
        <f t="shared" si="71"/>
        <v>0</v>
      </c>
      <c r="AM49" s="150">
        <f t="shared" si="71"/>
        <v>0</v>
      </c>
      <c r="AN49" s="150">
        <f t="shared" si="71"/>
        <v>0</v>
      </c>
      <c r="AO49" s="150">
        <f t="shared" si="71"/>
        <v>0</v>
      </c>
      <c r="AP49" s="150">
        <f t="shared" si="71"/>
        <v>0</v>
      </c>
      <c r="AQ49" s="150">
        <f t="shared" si="71"/>
        <v>0</v>
      </c>
      <c r="AR49" s="150">
        <f t="shared" si="71"/>
        <v>0</v>
      </c>
      <c r="AS49" s="150">
        <f t="shared" si="71"/>
        <v>0</v>
      </c>
      <c r="AT49" s="150">
        <f t="shared" si="71"/>
        <v>0</v>
      </c>
      <c r="AU49" s="150">
        <f t="shared" si="71"/>
        <v>0</v>
      </c>
      <c r="AV49" s="150">
        <f t="shared" si="71"/>
        <v>0</v>
      </c>
      <c r="AW49" s="150">
        <f t="shared" ref="AW49:BL49" si="72">SUM(AW50:AW52)</f>
        <v>0</v>
      </c>
      <c r="AX49" s="150">
        <f t="shared" si="72"/>
        <v>0</v>
      </c>
      <c r="AY49" s="150">
        <f t="shared" si="72"/>
        <v>0</v>
      </c>
      <c r="AZ49" s="150">
        <f t="shared" si="72"/>
        <v>0</v>
      </c>
      <c r="BA49" s="150">
        <f t="shared" si="72"/>
        <v>0</v>
      </c>
      <c r="BB49" s="150">
        <f t="shared" si="72"/>
        <v>0</v>
      </c>
      <c r="BC49" s="150">
        <f t="shared" si="72"/>
        <v>0</v>
      </c>
      <c r="BD49" s="150">
        <f t="shared" si="72"/>
        <v>0</v>
      </c>
      <c r="BE49" s="150">
        <f t="shared" si="72"/>
        <v>0</v>
      </c>
      <c r="BF49" s="150">
        <f t="shared" si="72"/>
        <v>0</v>
      </c>
      <c r="BG49" s="150">
        <f t="shared" si="72"/>
        <v>0</v>
      </c>
      <c r="BH49" s="150">
        <f t="shared" si="72"/>
        <v>0</v>
      </c>
      <c r="BI49" s="150">
        <f t="shared" si="72"/>
        <v>0</v>
      </c>
      <c r="BJ49" s="150">
        <f t="shared" si="72"/>
        <v>0</v>
      </c>
      <c r="BK49" s="150">
        <f t="shared" si="72"/>
        <v>0</v>
      </c>
      <c r="BL49" s="150">
        <f t="shared" si="72"/>
        <v>0</v>
      </c>
    </row>
    <row r="50" spans="1:64" ht="12.75" customHeight="1" outlineLevel="1" x14ac:dyDescent="0.2">
      <c r="A50" s="30"/>
      <c r="B50" s="28">
        <f>Remaining!A50</f>
        <v>380</v>
      </c>
      <c r="C50" s="28" t="str">
        <f>Remaining!B50</f>
        <v xml:space="preserve">Civil - Earthworks Engineering </v>
      </c>
      <c r="D50" s="32">
        <f t="shared" ref="D50:M52" si="73">IF(D$65&lt;&gt;"Grand Total",SUMIF($B$66:$B$94,$B50,D$66:D$94),0)</f>
        <v>0</v>
      </c>
      <c r="E50" s="32">
        <f t="shared" si="73"/>
        <v>0</v>
      </c>
      <c r="F50" s="32">
        <f t="shared" si="73"/>
        <v>0</v>
      </c>
      <c r="G50" s="32">
        <f t="shared" si="73"/>
        <v>0</v>
      </c>
      <c r="H50" s="32">
        <f t="shared" si="73"/>
        <v>15</v>
      </c>
      <c r="I50" s="32">
        <f t="shared" si="73"/>
        <v>15</v>
      </c>
      <c r="J50" s="32">
        <f t="shared" si="73"/>
        <v>22.5</v>
      </c>
      <c r="K50" s="32">
        <f t="shared" si="73"/>
        <v>19</v>
      </c>
      <c r="L50" s="32">
        <f t="shared" si="73"/>
        <v>16</v>
      </c>
      <c r="M50" s="32">
        <f t="shared" si="73"/>
        <v>6</v>
      </c>
      <c r="N50" s="32">
        <f t="shared" ref="N50:W52" si="74">IF(N$65&lt;&gt;"Grand Total",SUMIF($B$66:$B$94,$B50,N$66:N$94),0)</f>
        <v>18</v>
      </c>
      <c r="O50" s="32">
        <f t="shared" si="74"/>
        <v>9</v>
      </c>
      <c r="P50" s="32">
        <f t="shared" si="74"/>
        <v>8</v>
      </c>
      <c r="Q50" s="32">
        <f t="shared" si="74"/>
        <v>8</v>
      </c>
      <c r="R50" s="32">
        <f t="shared" si="74"/>
        <v>8</v>
      </c>
      <c r="S50" s="32">
        <f t="shared" si="74"/>
        <v>7</v>
      </c>
      <c r="T50" s="32">
        <f t="shared" si="74"/>
        <v>7</v>
      </c>
      <c r="U50" s="32">
        <f t="shared" si="74"/>
        <v>0</v>
      </c>
      <c r="V50" s="32">
        <f t="shared" si="74"/>
        <v>0</v>
      </c>
      <c r="W50" s="32">
        <f t="shared" si="74"/>
        <v>0</v>
      </c>
      <c r="X50" s="32">
        <f t="shared" ref="X50:AG52" si="75">IF(X$65&lt;&gt;"Grand Total",SUMIF($B$66:$B$94,$B50,X$66:X$94),0)</f>
        <v>0</v>
      </c>
      <c r="Y50" s="32">
        <f t="shared" si="75"/>
        <v>0</v>
      </c>
      <c r="Z50" s="32">
        <f t="shared" si="75"/>
        <v>0</v>
      </c>
      <c r="AA50" s="32">
        <f t="shared" si="75"/>
        <v>0</v>
      </c>
      <c r="AB50" s="32">
        <f t="shared" si="75"/>
        <v>0</v>
      </c>
      <c r="AC50" s="32">
        <f t="shared" si="75"/>
        <v>0</v>
      </c>
      <c r="AD50" s="32">
        <f t="shared" si="75"/>
        <v>0</v>
      </c>
      <c r="AE50" s="32">
        <f t="shared" si="75"/>
        <v>0</v>
      </c>
      <c r="AF50" s="32">
        <f t="shared" si="75"/>
        <v>0</v>
      </c>
      <c r="AG50" s="32">
        <f t="shared" si="75"/>
        <v>0</v>
      </c>
      <c r="AH50" s="32">
        <f t="shared" ref="AH50:AQ52" si="76">IF(AH$65&lt;&gt;"Grand Total",SUMIF($B$66:$B$94,$B50,AH$66:AH$94),0)</f>
        <v>0</v>
      </c>
      <c r="AI50" s="32">
        <f t="shared" si="76"/>
        <v>0</v>
      </c>
      <c r="AJ50" s="32">
        <f t="shared" si="76"/>
        <v>0</v>
      </c>
      <c r="AK50" s="32">
        <f t="shared" si="76"/>
        <v>0</v>
      </c>
      <c r="AL50" s="32">
        <f t="shared" si="76"/>
        <v>0</v>
      </c>
      <c r="AM50" s="32">
        <f t="shared" si="76"/>
        <v>0</v>
      </c>
      <c r="AN50" s="32">
        <f t="shared" si="76"/>
        <v>0</v>
      </c>
      <c r="AO50" s="32">
        <f t="shared" si="76"/>
        <v>0</v>
      </c>
      <c r="AP50" s="32">
        <f t="shared" si="76"/>
        <v>0</v>
      </c>
      <c r="AQ50" s="32">
        <f t="shared" si="76"/>
        <v>0</v>
      </c>
      <c r="AR50" s="32">
        <f t="shared" ref="AR50:BL52" si="77">IF(AR$65&lt;&gt;"Grand Total",SUMIF($B$66:$B$94,$B50,AR$66:AR$94),0)</f>
        <v>0</v>
      </c>
      <c r="AS50" s="32">
        <f t="shared" si="77"/>
        <v>0</v>
      </c>
      <c r="AT50" s="32">
        <f t="shared" si="77"/>
        <v>0</v>
      </c>
      <c r="AU50" s="32">
        <f t="shared" si="77"/>
        <v>0</v>
      </c>
      <c r="AV50" s="32">
        <f t="shared" si="77"/>
        <v>0</v>
      </c>
      <c r="AW50" s="32">
        <f t="shared" si="77"/>
        <v>0</v>
      </c>
      <c r="AX50" s="32">
        <f t="shared" si="77"/>
        <v>0</v>
      </c>
      <c r="AY50" s="32">
        <f t="shared" si="77"/>
        <v>0</v>
      </c>
      <c r="AZ50" s="32">
        <f t="shared" si="77"/>
        <v>0</v>
      </c>
      <c r="BA50" s="32">
        <f t="shared" si="77"/>
        <v>0</v>
      </c>
      <c r="BB50" s="32">
        <f t="shared" si="77"/>
        <v>0</v>
      </c>
      <c r="BC50" s="32">
        <f t="shared" si="77"/>
        <v>0</v>
      </c>
      <c r="BD50" s="32">
        <f t="shared" si="77"/>
        <v>0</v>
      </c>
      <c r="BE50" s="32">
        <f t="shared" si="77"/>
        <v>0</v>
      </c>
      <c r="BF50" s="32">
        <f t="shared" si="77"/>
        <v>0</v>
      </c>
      <c r="BG50" s="32">
        <f t="shared" si="77"/>
        <v>0</v>
      </c>
      <c r="BH50" s="32">
        <f t="shared" si="77"/>
        <v>0</v>
      </c>
      <c r="BI50" s="32">
        <f t="shared" si="77"/>
        <v>0</v>
      </c>
      <c r="BJ50" s="32">
        <f t="shared" si="77"/>
        <v>0</v>
      </c>
      <c r="BK50" s="32">
        <f t="shared" si="77"/>
        <v>0</v>
      </c>
      <c r="BL50" s="32">
        <f t="shared" si="77"/>
        <v>0</v>
      </c>
    </row>
    <row r="51" spans="1:64" outlineLevel="1" x14ac:dyDescent="0.2">
      <c r="A51" s="30"/>
      <c r="B51" s="28">
        <f>Remaining!A51</f>
        <v>480</v>
      </c>
      <c r="C51" s="28" t="str">
        <f>Remaining!B51</f>
        <v xml:space="preserve">Civil - Earthworks Design      </v>
      </c>
      <c r="D51" s="32">
        <f t="shared" si="73"/>
        <v>0</v>
      </c>
      <c r="E51" s="32">
        <f t="shared" si="73"/>
        <v>8</v>
      </c>
      <c r="F51" s="32">
        <f t="shared" si="73"/>
        <v>0</v>
      </c>
      <c r="G51" s="32">
        <f t="shared" si="73"/>
        <v>0.5</v>
      </c>
      <c r="H51" s="32">
        <f t="shared" si="73"/>
        <v>0.5</v>
      </c>
      <c r="I51" s="32">
        <f t="shared" si="73"/>
        <v>13.5</v>
      </c>
      <c r="J51" s="32">
        <f t="shared" si="73"/>
        <v>5</v>
      </c>
      <c r="K51" s="32">
        <f t="shared" si="73"/>
        <v>24</v>
      </c>
      <c r="L51" s="32">
        <f t="shared" si="73"/>
        <v>17.5</v>
      </c>
      <c r="M51" s="32">
        <f t="shared" si="73"/>
        <v>13</v>
      </c>
      <c r="N51" s="32">
        <f t="shared" si="74"/>
        <v>2</v>
      </c>
      <c r="O51" s="32">
        <f t="shared" si="74"/>
        <v>0</v>
      </c>
      <c r="P51" s="32">
        <f t="shared" si="74"/>
        <v>0</v>
      </c>
      <c r="Q51" s="32">
        <f t="shared" si="74"/>
        <v>0</v>
      </c>
      <c r="R51" s="32">
        <f t="shared" si="74"/>
        <v>0</v>
      </c>
      <c r="S51" s="32">
        <f t="shared" si="74"/>
        <v>0</v>
      </c>
      <c r="T51" s="32">
        <f t="shared" si="74"/>
        <v>0</v>
      </c>
      <c r="U51" s="32">
        <f t="shared" si="74"/>
        <v>0</v>
      </c>
      <c r="V51" s="32">
        <f t="shared" si="74"/>
        <v>0</v>
      </c>
      <c r="W51" s="32">
        <f t="shared" si="74"/>
        <v>0</v>
      </c>
      <c r="X51" s="32">
        <f t="shared" si="75"/>
        <v>0</v>
      </c>
      <c r="Y51" s="32">
        <f t="shared" si="75"/>
        <v>0</v>
      </c>
      <c r="Z51" s="32">
        <f t="shared" si="75"/>
        <v>0</v>
      </c>
      <c r="AA51" s="32">
        <f t="shared" si="75"/>
        <v>0</v>
      </c>
      <c r="AB51" s="32">
        <f t="shared" si="75"/>
        <v>0</v>
      </c>
      <c r="AC51" s="32">
        <f t="shared" si="75"/>
        <v>0</v>
      </c>
      <c r="AD51" s="32">
        <f t="shared" si="75"/>
        <v>0</v>
      </c>
      <c r="AE51" s="32">
        <f t="shared" si="75"/>
        <v>0</v>
      </c>
      <c r="AF51" s="32">
        <f t="shared" si="75"/>
        <v>0</v>
      </c>
      <c r="AG51" s="32">
        <f t="shared" si="75"/>
        <v>0</v>
      </c>
      <c r="AH51" s="32">
        <f t="shared" si="76"/>
        <v>0</v>
      </c>
      <c r="AI51" s="32">
        <f t="shared" si="76"/>
        <v>0</v>
      </c>
      <c r="AJ51" s="32">
        <f t="shared" si="76"/>
        <v>0</v>
      </c>
      <c r="AK51" s="32">
        <f t="shared" si="76"/>
        <v>0</v>
      </c>
      <c r="AL51" s="32">
        <f t="shared" si="76"/>
        <v>0</v>
      </c>
      <c r="AM51" s="32">
        <f t="shared" si="76"/>
        <v>0</v>
      </c>
      <c r="AN51" s="32">
        <f t="shared" si="76"/>
        <v>0</v>
      </c>
      <c r="AO51" s="32">
        <f t="shared" si="76"/>
        <v>0</v>
      </c>
      <c r="AP51" s="32">
        <f t="shared" si="76"/>
        <v>0</v>
      </c>
      <c r="AQ51" s="32">
        <f t="shared" si="76"/>
        <v>0</v>
      </c>
      <c r="AR51" s="32">
        <f t="shared" si="77"/>
        <v>0</v>
      </c>
      <c r="AS51" s="32">
        <f t="shared" si="77"/>
        <v>0</v>
      </c>
      <c r="AT51" s="32">
        <f t="shared" si="77"/>
        <v>0</v>
      </c>
      <c r="AU51" s="32">
        <f t="shared" si="77"/>
        <v>0</v>
      </c>
      <c r="AV51" s="32">
        <f t="shared" si="77"/>
        <v>0</v>
      </c>
      <c r="AW51" s="32">
        <f t="shared" si="77"/>
        <v>0</v>
      </c>
      <c r="AX51" s="32">
        <f t="shared" si="77"/>
        <v>0</v>
      </c>
      <c r="AY51" s="32">
        <f t="shared" si="77"/>
        <v>0</v>
      </c>
      <c r="AZ51" s="32">
        <f t="shared" si="77"/>
        <v>0</v>
      </c>
      <c r="BA51" s="32">
        <f t="shared" si="77"/>
        <v>0</v>
      </c>
      <c r="BB51" s="32">
        <f t="shared" si="77"/>
        <v>0</v>
      </c>
      <c r="BC51" s="32">
        <f t="shared" si="77"/>
        <v>0</v>
      </c>
      <c r="BD51" s="32">
        <f t="shared" si="77"/>
        <v>0</v>
      </c>
      <c r="BE51" s="32">
        <f t="shared" si="77"/>
        <v>0</v>
      </c>
      <c r="BF51" s="32">
        <f t="shared" si="77"/>
        <v>0</v>
      </c>
      <c r="BG51" s="32">
        <f t="shared" si="77"/>
        <v>0</v>
      </c>
      <c r="BH51" s="32">
        <f t="shared" si="77"/>
        <v>0</v>
      </c>
      <c r="BI51" s="32">
        <f t="shared" si="77"/>
        <v>0</v>
      </c>
      <c r="BJ51" s="32">
        <f t="shared" si="77"/>
        <v>0</v>
      </c>
      <c r="BK51" s="32">
        <f t="shared" si="77"/>
        <v>0</v>
      </c>
      <c r="BL51" s="32">
        <f t="shared" si="77"/>
        <v>0</v>
      </c>
    </row>
    <row r="52" spans="1:64" ht="12.75" customHeight="1" outlineLevel="1" x14ac:dyDescent="0.2">
      <c r="A52" s="30"/>
      <c r="B52" s="28">
        <f>Remaining!A52</f>
        <v>0</v>
      </c>
      <c r="C52" s="28">
        <f>Remaining!B52</f>
        <v>0</v>
      </c>
      <c r="D52" s="32">
        <f t="shared" si="73"/>
        <v>0</v>
      </c>
      <c r="E52" s="32">
        <f t="shared" si="73"/>
        <v>0</v>
      </c>
      <c r="F52" s="32">
        <f t="shared" si="73"/>
        <v>0</v>
      </c>
      <c r="G52" s="32">
        <f t="shared" si="73"/>
        <v>0</v>
      </c>
      <c r="H52" s="32">
        <f t="shared" si="73"/>
        <v>0</v>
      </c>
      <c r="I52" s="32">
        <f t="shared" si="73"/>
        <v>0</v>
      </c>
      <c r="J52" s="32">
        <f t="shared" si="73"/>
        <v>0</v>
      </c>
      <c r="K52" s="32">
        <f t="shared" si="73"/>
        <v>0</v>
      </c>
      <c r="L52" s="32">
        <f t="shared" si="73"/>
        <v>0</v>
      </c>
      <c r="M52" s="32">
        <f t="shared" si="73"/>
        <v>0</v>
      </c>
      <c r="N52" s="32">
        <f t="shared" si="74"/>
        <v>0</v>
      </c>
      <c r="O52" s="32">
        <f t="shared" si="74"/>
        <v>0</v>
      </c>
      <c r="P52" s="32">
        <f t="shared" si="74"/>
        <v>0</v>
      </c>
      <c r="Q52" s="32">
        <f t="shared" si="74"/>
        <v>0</v>
      </c>
      <c r="R52" s="32">
        <f t="shared" si="74"/>
        <v>0</v>
      </c>
      <c r="S52" s="32">
        <f t="shared" si="74"/>
        <v>0</v>
      </c>
      <c r="T52" s="32">
        <f t="shared" si="74"/>
        <v>0</v>
      </c>
      <c r="U52" s="32">
        <f t="shared" si="74"/>
        <v>0</v>
      </c>
      <c r="V52" s="32">
        <f t="shared" si="74"/>
        <v>0</v>
      </c>
      <c r="W52" s="32">
        <f t="shared" si="74"/>
        <v>0</v>
      </c>
      <c r="X52" s="32">
        <f t="shared" si="75"/>
        <v>0</v>
      </c>
      <c r="Y52" s="32">
        <f t="shared" si="75"/>
        <v>0</v>
      </c>
      <c r="Z52" s="32">
        <f t="shared" si="75"/>
        <v>0</v>
      </c>
      <c r="AA52" s="32">
        <f t="shared" si="75"/>
        <v>0</v>
      </c>
      <c r="AB52" s="32">
        <f t="shared" si="75"/>
        <v>0</v>
      </c>
      <c r="AC52" s="32">
        <f t="shared" si="75"/>
        <v>0</v>
      </c>
      <c r="AD52" s="32">
        <f t="shared" si="75"/>
        <v>0</v>
      </c>
      <c r="AE52" s="32">
        <f t="shared" si="75"/>
        <v>0</v>
      </c>
      <c r="AF52" s="32">
        <f t="shared" si="75"/>
        <v>0</v>
      </c>
      <c r="AG52" s="32">
        <f t="shared" si="75"/>
        <v>0</v>
      </c>
      <c r="AH52" s="32">
        <f t="shared" si="76"/>
        <v>0</v>
      </c>
      <c r="AI52" s="32">
        <f t="shared" si="76"/>
        <v>0</v>
      </c>
      <c r="AJ52" s="32">
        <f t="shared" si="76"/>
        <v>0</v>
      </c>
      <c r="AK52" s="32">
        <f t="shared" si="76"/>
        <v>0</v>
      </c>
      <c r="AL52" s="32">
        <f t="shared" si="76"/>
        <v>0</v>
      </c>
      <c r="AM52" s="32">
        <f t="shared" si="76"/>
        <v>0</v>
      </c>
      <c r="AN52" s="32">
        <f t="shared" si="76"/>
        <v>0</v>
      </c>
      <c r="AO52" s="32">
        <f t="shared" si="76"/>
        <v>0</v>
      </c>
      <c r="AP52" s="32">
        <f t="shared" si="76"/>
        <v>0</v>
      </c>
      <c r="AQ52" s="32">
        <f t="shared" si="76"/>
        <v>0</v>
      </c>
      <c r="AR52" s="32">
        <f t="shared" si="77"/>
        <v>0</v>
      </c>
      <c r="AS52" s="32">
        <f t="shared" si="77"/>
        <v>0</v>
      </c>
      <c r="AT52" s="32">
        <f t="shared" si="77"/>
        <v>0</v>
      </c>
      <c r="AU52" s="32">
        <f t="shared" si="77"/>
        <v>0</v>
      </c>
      <c r="AV52" s="32">
        <f t="shared" si="77"/>
        <v>0</v>
      </c>
      <c r="AW52" s="32">
        <f t="shared" si="77"/>
        <v>0</v>
      </c>
      <c r="AX52" s="32">
        <f t="shared" si="77"/>
        <v>0</v>
      </c>
      <c r="AY52" s="32">
        <f t="shared" si="77"/>
        <v>0</v>
      </c>
      <c r="AZ52" s="32">
        <f t="shared" si="77"/>
        <v>0</v>
      </c>
      <c r="BA52" s="32">
        <f t="shared" si="77"/>
        <v>0</v>
      </c>
      <c r="BB52" s="32">
        <f t="shared" si="77"/>
        <v>0</v>
      </c>
      <c r="BC52" s="32">
        <f t="shared" si="77"/>
        <v>0</v>
      </c>
      <c r="BD52" s="32">
        <f t="shared" si="77"/>
        <v>0</v>
      </c>
      <c r="BE52" s="32">
        <f t="shared" si="77"/>
        <v>0</v>
      </c>
      <c r="BF52" s="32">
        <f t="shared" si="77"/>
        <v>0</v>
      </c>
      <c r="BG52" s="32">
        <f t="shared" si="77"/>
        <v>0</v>
      </c>
      <c r="BH52" s="32">
        <f t="shared" si="77"/>
        <v>0</v>
      </c>
      <c r="BI52" s="32">
        <f t="shared" si="77"/>
        <v>0</v>
      </c>
      <c r="BJ52" s="32">
        <f t="shared" si="77"/>
        <v>0</v>
      </c>
      <c r="BK52" s="32">
        <f t="shared" si="77"/>
        <v>0</v>
      </c>
      <c r="BL52" s="32">
        <f t="shared" si="77"/>
        <v>0</v>
      </c>
    </row>
    <row r="53" spans="1:64" ht="12.75" customHeight="1" x14ac:dyDescent="0.2">
      <c r="A53" s="30"/>
      <c r="B53" s="149" t="str">
        <f>Remaining!A53</f>
        <v>12.</v>
      </c>
      <c r="C53" s="155" t="str">
        <f>Remaining!B53</f>
        <v>Procurement &amp; Contracts</v>
      </c>
      <c r="D53" s="150">
        <f t="shared" ref="D53:AI53" si="78">SUM(D54:D56)</f>
        <v>0</v>
      </c>
      <c r="E53" s="150">
        <f t="shared" si="78"/>
        <v>0</v>
      </c>
      <c r="F53" s="150">
        <f t="shared" si="78"/>
        <v>0</v>
      </c>
      <c r="G53" s="150">
        <f t="shared" si="78"/>
        <v>0</v>
      </c>
      <c r="H53" s="150">
        <f t="shared" si="78"/>
        <v>0</v>
      </c>
      <c r="I53" s="150">
        <f t="shared" si="78"/>
        <v>0</v>
      </c>
      <c r="J53" s="150">
        <f t="shared" si="78"/>
        <v>0</v>
      </c>
      <c r="K53" s="150">
        <f t="shared" si="78"/>
        <v>0</v>
      </c>
      <c r="L53" s="150">
        <f t="shared" si="78"/>
        <v>0</v>
      </c>
      <c r="M53" s="150">
        <f t="shared" si="78"/>
        <v>0</v>
      </c>
      <c r="N53" s="150">
        <f t="shared" si="78"/>
        <v>0</v>
      </c>
      <c r="O53" s="150">
        <f t="shared" si="78"/>
        <v>0</v>
      </c>
      <c r="P53" s="150">
        <f t="shared" si="78"/>
        <v>0</v>
      </c>
      <c r="Q53" s="150">
        <f t="shared" si="78"/>
        <v>0</v>
      </c>
      <c r="R53" s="150">
        <f t="shared" si="78"/>
        <v>0</v>
      </c>
      <c r="S53" s="150">
        <f t="shared" si="78"/>
        <v>0</v>
      </c>
      <c r="T53" s="150">
        <f t="shared" si="78"/>
        <v>0</v>
      </c>
      <c r="U53" s="150">
        <f t="shared" si="78"/>
        <v>0</v>
      </c>
      <c r="V53" s="150">
        <f t="shared" si="78"/>
        <v>0</v>
      </c>
      <c r="W53" s="150">
        <f t="shared" si="78"/>
        <v>0</v>
      </c>
      <c r="X53" s="150">
        <f t="shared" si="78"/>
        <v>0</v>
      </c>
      <c r="Y53" s="150">
        <f t="shared" si="78"/>
        <v>0</v>
      </c>
      <c r="Z53" s="150">
        <f t="shared" si="78"/>
        <v>0</v>
      </c>
      <c r="AA53" s="150">
        <f t="shared" si="78"/>
        <v>0</v>
      </c>
      <c r="AB53" s="150">
        <f t="shared" si="78"/>
        <v>0</v>
      </c>
      <c r="AC53" s="150">
        <f t="shared" si="78"/>
        <v>0</v>
      </c>
      <c r="AD53" s="150">
        <f t="shared" si="78"/>
        <v>0</v>
      </c>
      <c r="AE53" s="150">
        <f t="shared" si="78"/>
        <v>0</v>
      </c>
      <c r="AF53" s="150">
        <f t="shared" si="78"/>
        <v>0</v>
      </c>
      <c r="AG53" s="150">
        <f t="shared" si="78"/>
        <v>0</v>
      </c>
      <c r="AH53" s="150">
        <f t="shared" si="78"/>
        <v>0</v>
      </c>
      <c r="AI53" s="150">
        <f t="shared" si="78"/>
        <v>0</v>
      </c>
      <c r="AJ53" s="150">
        <f t="shared" ref="AJ53:AV53" si="79">SUM(AJ54:AJ56)</f>
        <v>0</v>
      </c>
      <c r="AK53" s="150">
        <f t="shared" si="79"/>
        <v>0</v>
      </c>
      <c r="AL53" s="150">
        <f t="shared" si="79"/>
        <v>0</v>
      </c>
      <c r="AM53" s="150">
        <f t="shared" si="79"/>
        <v>0</v>
      </c>
      <c r="AN53" s="150">
        <f t="shared" si="79"/>
        <v>0</v>
      </c>
      <c r="AO53" s="150">
        <f t="shared" si="79"/>
        <v>0</v>
      </c>
      <c r="AP53" s="150">
        <f t="shared" si="79"/>
        <v>0</v>
      </c>
      <c r="AQ53" s="150">
        <f t="shared" si="79"/>
        <v>0</v>
      </c>
      <c r="AR53" s="150">
        <f t="shared" si="79"/>
        <v>0</v>
      </c>
      <c r="AS53" s="150">
        <f t="shared" si="79"/>
        <v>0</v>
      </c>
      <c r="AT53" s="150">
        <f t="shared" si="79"/>
        <v>0</v>
      </c>
      <c r="AU53" s="150">
        <f t="shared" si="79"/>
        <v>0</v>
      </c>
      <c r="AV53" s="150">
        <f t="shared" si="79"/>
        <v>0</v>
      </c>
      <c r="AW53" s="150">
        <f t="shared" ref="AW53:BL53" si="80">SUM(AW54:AW56)</f>
        <v>0</v>
      </c>
      <c r="AX53" s="150">
        <f t="shared" si="80"/>
        <v>0</v>
      </c>
      <c r="AY53" s="150">
        <f t="shared" si="80"/>
        <v>0</v>
      </c>
      <c r="AZ53" s="150">
        <f t="shared" si="80"/>
        <v>0</v>
      </c>
      <c r="BA53" s="150">
        <f t="shared" si="80"/>
        <v>0</v>
      </c>
      <c r="BB53" s="150">
        <f t="shared" si="80"/>
        <v>0</v>
      </c>
      <c r="BC53" s="150">
        <f t="shared" si="80"/>
        <v>0</v>
      </c>
      <c r="BD53" s="150">
        <f t="shared" si="80"/>
        <v>0</v>
      </c>
      <c r="BE53" s="150">
        <f t="shared" si="80"/>
        <v>0</v>
      </c>
      <c r="BF53" s="150">
        <f t="shared" si="80"/>
        <v>0</v>
      </c>
      <c r="BG53" s="150">
        <f t="shared" si="80"/>
        <v>0</v>
      </c>
      <c r="BH53" s="150">
        <f t="shared" si="80"/>
        <v>0</v>
      </c>
      <c r="BI53" s="150">
        <f t="shared" si="80"/>
        <v>0</v>
      </c>
      <c r="BJ53" s="150">
        <f t="shared" si="80"/>
        <v>0</v>
      </c>
      <c r="BK53" s="150">
        <f t="shared" si="80"/>
        <v>0</v>
      </c>
      <c r="BL53" s="150">
        <f t="shared" si="80"/>
        <v>0</v>
      </c>
    </row>
    <row r="54" spans="1:64" ht="12.75" customHeight="1" outlineLevel="1" x14ac:dyDescent="0.2">
      <c r="A54" s="30"/>
      <c r="B54" s="28">
        <f>Remaining!A54</f>
        <v>500</v>
      </c>
      <c r="C54" s="28">
        <f>Remaining!B54</f>
        <v>0</v>
      </c>
      <c r="D54" s="32">
        <f t="shared" ref="D54:M56" si="81">IF(D$65&lt;&gt;"Grand Total",SUMIF($B$66:$B$94,$B54,D$66:D$94),0)</f>
        <v>0</v>
      </c>
      <c r="E54" s="32">
        <f t="shared" si="81"/>
        <v>0</v>
      </c>
      <c r="F54" s="32">
        <f t="shared" si="81"/>
        <v>0</v>
      </c>
      <c r="G54" s="32">
        <f t="shared" si="81"/>
        <v>0</v>
      </c>
      <c r="H54" s="32">
        <f t="shared" si="81"/>
        <v>0</v>
      </c>
      <c r="I54" s="32">
        <f t="shared" si="81"/>
        <v>0</v>
      </c>
      <c r="J54" s="32">
        <f t="shared" si="81"/>
        <v>0</v>
      </c>
      <c r="K54" s="32">
        <f t="shared" si="81"/>
        <v>0</v>
      </c>
      <c r="L54" s="32">
        <f t="shared" si="81"/>
        <v>0</v>
      </c>
      <c r="M54" s="32">
        <f t="shared" si="81"/>
        <v>0</v>
      </c>
      <c r="N54" s="32">
        <f t="shared" ref="N54:W56" si="82">IF(N$65&lt;&gt;"Grand Total",SUMIF($B$66:$B$94,$B54,N$66:N$94),0)</f>
        <v>0</v>
      </c>
      <c r="O54" s="32">
        <f t="shared" si="82"/>
        <v>0</v>
      </c>
      <c r="P54" s="32">
        <f t="shared" si="82"/>
        <v>0</v>
      </c>
      <c r="Q54" s="32">
        <f t="shared" si="82"/>
        <v>0</v>
      </c>
      <c r="R54" s="32">
        <f t="shared" si="82"/>
        <v>0</v>
      </c>
      <c r="S54" s="32">
        <f t="shared" si="82"/>
        <v>0</v>
      </c>
      <c r="T54" s="32">
        <f t="shared" si="82"/>
        <v>0</v>
      </c>
      <c r="U54" s="32">
        <f t="shared" si="82"/>
        <v>0</v>
      </c>
      <c r="V54" s="32">
        <f t="shared" si="82"/>
        <v>0</v>
      </c>
      <c r="W54" s="32">
        <f t="shared" si="82"/>
        <v>0</v>
      </c>
      <c r="X54" s="32">
        <f t="shared" ref="X54:AG56" si="83">IF(X$65&lt;&gt;"Grand Total",SUMIF($B$66:$B$94,$B54,X$66:X$94),0)</f>
        <v>0</v>
      </c>
      <c r="Y54" s="32">
        <f t="shared" si="83"/>
        <v>0</v>
      </c>
      <c r="Z54" s="32">
        <f t="shared" si="83"/>
        <v>0</v>
      </c>
      <c r="AA54" s="32">
        <f t="shared" si="83"/>
        <v>0</v>
      </c>
      <c r="AB54" s="32">
        <f t="shared" si="83"/>
        <v>0</v>
      </c>
      <c r="AC54" s="32">
        <f t="shared" si="83"/>
        <v>0</v>
      </c>
      <c r="AD54" s="32">
        <f t="shared" si="83"/>
        <v>0</v>
      </c>
      <c r="AE54" s="32">
        <f t="shared" si="83"/>
        <v>0</v>
      </c>
      <c r="AF54" s="32">
        <f t="shared" si="83"/>
        <v>0</v>
      </c>
      <c r="AG54" s="32">
        <f t="shared" si="83"/>
        <v>0</v>
      </c>
      <c r="AH54" s="32">
        <f t="shared" ref="AH54:AQ56" si="84">IF(AH$65&lt;&gt;"Grand Total",SUMIF($B$66:$B$94,$B54,AH$66:AH$94),0)</f>
        <v>0</v>
      </c>
      <c r="AI54" s="32">
        <f t="shared" si="84"/>
        <v>0</v>
      </c>
      <c r="AJ54" s="32">
        <f t="shared" si="84"/>
        <v>0</v>
      </c>
      <c r="AK54" s="32">
        <f t="shared" si="84"/>
        <v>0</v>
      </c>
      <c r="AL54" s="32">
        <f t="shared" si="84"/>
        <v>0</v>
      </c>
      <c r="AM54" s="32">
        <f t="shared" si="84"/>
        <v>0</v>
      </c>
      <c r="AN54" s="32">
        <f t="shared" si="84"/>
        <v>0</v>
      </c>
      <c r="AO54" s="32">
        <f t="shared" si="84"/>
        <v>0</v>
      </c>
      <c r="AP54" s="32">
        <f t="shared" si="84"/>
        <v>0</v>
      </c>
      <c r="AQ54" s="32">
        <f t="shared" si="84"/>
        <v>0</v>
      </c>
      <c r="AR54" s="32">
        <f t="shared" ref="AR54:BL56" si="85">IF(AR$65&lt;&gt;"Grand Total",SUMIF($B$66:$B$94,$B54,AR$66:AR$94),0)</f>
        <v>0</v>
      </c>
      <c r="AS54" s="32">
        <f t="shared" si="85"/>
        <v>0</v>
      </c>
      <c r="AT54" s="32">
        <f t="shared" si="85"/>
        <v>0</v>
      </c>
      <c r="AU54" s="32">
        <f t="shared" si="85"/>
        <v>0</v>
      </c>
      <c r="AV54" s="32">
        <f t="shared" si="85"/>
        <v>0</v>
      </c>
      <c r="AW54" s="32">
        <f t="shared" si="85"/>
        <v>0</v>
      </c>
      <c r="AX54" s="32">
        <f t="shared" si="85"/>
        <v>0</v>
      </c>
      <c r="AY54" s="32">
        <f t="shared" si="85"/>
        <v>0</v>
      </c>
      <c r="AZ54" s="32">
        <f t="shared" si="85"/>
        <v>0</v>
      </c>
      <c r="BA54" s="32">
        <f t="shared" si="85"/>
        <v>0</v>
      </c>
      <c r="BB54" s="32">
        <f t="shared" si="85"/>
        <v>0</v>
      </c>
      <c r="BC54" s="32">
        <f t="shared" si="85"/>
        <v>0</v>
      </c>
      <c r="BD54" s="32">
        <f t="shared" si="85"/>
        <v>0</v>
      </c>
      <c r="BE54" s="32">
        <f t="shared" si="85"/>
        <v>0</v>
      </c>
      <c r="BF54" s="32">
        <f t="shared" si="85"/>
        <v>0</v>
      </c>
      <c r="BG54" s="32">
        <f t="shared" si="85"/>
        <v>0</v>
      </c>
      <c r="BH54" s="32">
        <f t="shared" si="85"/>
        <v>0</v>
      </c>
      <c r="BI54" s="32">
        <f t="shared" si="85"/>
        <v>0</v>
      </c>
      <c r="BJ54" s="32">
        <f t="shared" si="85"/>
        <v>0</v>
      </c>
      <c r="BK54" s="32">
        <f t="shared" si="85"/>
        <v>0</v>
      </c>
      <c r="BL54" s="32">
        <f t="shared" si="85"/>
        <v>0</v>
      </c>
    </row>
    <row r="55" spans="1:64" s="38" customFormat="1" ht="11.85" customHeight="1" outlineLevel="1" x14ac:dyDescent="0.2">
      <c r="A55" s="27"/>
      <c r="B55" s="28">
        <f>Remaining!A55</f>
        <v>510</v>
      </c>
      <c r="C55" s="28">
        <f>Remaining!B55</f>
        <v>0</v>
      </c>
      <c r="D55" s="32">
        <f t="shared" si="81"/>
        <v>0</v>
      </c>
      <c r="E55" s="32">
        <f t="shared" si="81"/>
        <v>0</v>
      </c>
      <c r="F55" s="32">
        <f t="shared" si="81"/>
        <v>0</v>
      </c>
      <c r="G55" s="32">
        <f t="shared" si="81"/>
        <v>0</v>
      </c>
      <c r="H55" s="32">
        <f t="shared" si="81"/>
        <v>0</v>
      </c>
      <c r="I55" s="32">
        <f t="shared" si="81"/>
        <v>0</v>
      </c>
      <c r="J55" s="32">
        <f t="shared" si="81"/>
        <v>0</v>
      </c>
      <c r="K55" s="32">
        <f t="shared" si="81"/>
        <v>0</v>
      </c>
      <c r="L55" s="32">
        <f t="shared" si="81"/>
        <v>0</v>
      </c>
      <c r="M55" s="32">
        <f t="shared" si="81"/>
        <v>0</v>
      </c>
      <c r="N55" s="32">
        <f t="shared" si="82"/>
        <v>0</v>
      </c>
      <c r="O55" s="32">
        <f t="shared" si="82"/>
        <v>0</v>
      </c>
      <c r="P55" s="32">
        <f t="shared" si="82"/>
        <v>0</v>
      </c>
      <c r="Q55" s="32">
        <f t="shared" si="82"/>
        <v>0</v>
      </c>
      <c r="R55" s="32">
        <f t="shared" si="82"/>
        <v>0</v>
      </c>
      <c r="S55" s="32">
        <f t="shared" si="82"/>
        <v>0</v>
      </c>
      <c r="T55" s="32">
        <f t="shared" si="82"/>
        <v>0</v>
      </c>
      <c r="U55" s="32">
        <f t="shared" si="82"/>
        <v>0</v>
      </c>
      <c r="V55" s="32">
        <f t="shared" si="82"/>
        <v>0</v>
      </c>
      <c r="W55" s="32">
        <f t="shared" si="82"/>
        <v>0</v>
      </c>
      <c r="X55" s="32">
        <f t="shared" si="83"/>
        <v>0</v>
      </c>
      <c r="Y55" s="32">
        <f t="shared" si="83"/>
        <v>0</v>
      </c>
      <c r="Z55" s="32">
        <f t="shared" si="83"/>
        <v>0</v>
      </c>
      <c r="AA55" s="32">
        <f t="shared" si="83"/>
        <v>0</v>
      </c>
      <c r="AB55" s="32">
        <f t="shared" si="83"/>
        <v>0</v>
      </c>
      <c r="AC55" s="32">
        <f t="shared" si="83"/>
        <v>0</v>
      </c>
      <c r="AD55" s="32">
        <f t="shared" si="83"/>
        <v>0</v>
      </c>
      <c r="AE55" s="32">
        <f t="shared" si="83"/>
        <v>0</v>
      </c>
      <c r="AF55" s="32">
        <f t="shared" si="83"/>
        <v>0</v>
      </c>
      <c r="AG55" s="32">
        <f t="shared" si="83"/>
        <v>0</v>
      </c>
      <c r="AH55" s="32">
        <f t="shared" si="84"/>
        <v>0</v>
      </c>
      <c r="AI55" s="32">
        <f t="shared" si="84"/>
        <v>0</v>
      </c>
      <c r="AJ55" s="32">
        <f t="shared" si="84"/>
        <v>0</v>
      </c>
      <c r="AK55" s="32">
        <f t="shared" si="84"/>
        <v>0</v>
      </c>
      <c r="AL55" s="32">
        <f t="shared" si="84"/>
        <v>0</v>
      </c>
      <c r="AM55" s="32">
        <f t="shared" si="84"/>
        <v>0</v>
      </c>
      <c r="AN55" s="32">
        <f t="shared" si="84"/>
        <v>0</v>
      </c>
      <c r="AO55" s="32">
        <f t="shared" si="84"/>
        <v>0</v>
      </c>
      <c r="AP55" s="32">
        <f t="shared" si="84"/>
        <v>0</v>
      </c>
      <c r="AQ55" s="32">
        <f t="shared" si="84"/>
        <v>0</v>
      </c>
      <c r="AR55" s="32">
        <f t="shared" si="85"/>
        <v>0</v>
      </c>
      <c r="AS55" s="32">
        <f t="shared" si="85"/>
        <v>0</v>
      </c>
      <c r="AT55" s="32">
        <f t="shared" si="85"/>
        <v>0</v>
      </c>
      <c r="AU55" s="32">
        <f t="shared" si="85"/>
        <v>0</v>
      </c>
      <c r="AV55" s="32">
        <f t="shared" si="85"/>
        <v>0</v>
      </c>
      <c r="AW55" s="32">
        <f t="shared" si="85"/>
        <v>0</v>
      </c>
      <c r="AX55" s="32">
        <f t="shared" si="85"/>
        <v>0</v>
      </c>
      <c r="AY55" s="32">
        <f t="shared" si="85"/>
        <v>0</v>
      </c>
      <c r="AZ55" s="32">
        <f t="shared" si="85"/>
        <v>0</v>
      </c>
      <c r="BA55" s="32">
        <f t="shared" si="85"/>
        <v>0</v>
      </c>
      <c r="BB55" s="32">
        <f t="shared" si="85"/>
        <v>0</v>
      </c>
      <c r="BC55" s="32">
        <f t="shared" si="85"/>
        <v>0</v>
      </c>
      <c r="BD55" s="32">
        <f t="shared" si="85"/>
        <v>0</v>
      </c>
      <c r="BE55" s="32">
        <f t="shared" si="85"/>
        <v>0</v>
      </c>
      <c r="BF55" s="32">
        <f t="shared" si="85"/>
        <v>0</v>
      </c>
      <c r="BG55" s="32">
        <f t="shared" si="85"/>
        <v>0</v>
      </c>
      <c r="BH55" s="32">
        <f t="shared" si="85"/>
        <v>0</v>
      </c>
      <c r="BI55" s="32">
        <f t="shared" si="85"/>
        <v>0</v>
      </c>
      <c r="BJ55" s="32">
        <f t="shared" si="85"/>
        <v>0</v>
      </c>
      <c r="BK55" s="32">
        <f t="shared" si="85"/>
        <v>0</v>
      </c>
      <c r="BL55" s="32">
        <f t="shared" si="85"/>
        <v>0</v>
      </c>
    </row>
    <row r="56" spans="1:64" s="38" customFormat="1" ht="11.85" customHeight="1" outlineLevel="1" x14ac:dyDescent="0.2">
      <c r="A56" s="27"/>
      <c r="B56" s="28">
        <f>Remaining!A56</f>
        <v>550</v>
      </c>
      <c r="C56" s="28">
        <f>Remaining!B56</f>
        <v>0</v>
      </c>
      <c r="D56" s="32">
        <f t="shared" si="81"/>
        <v>0</v>
      </c>
      <c r="E56" s="32">
        <f t="shared" si="81"/>
        <v>0</v>
      </c>
      <c r="F56" s="32">
        <f t="shared" si="81"/>
        <v>0</v>
      </c>
      <c r="G56" s="32">
        <f t="shared" si="81"/>
        <v>0</v>
      </c>
      <c r="H56" s="32">
        <f t="shared" si="81"/>
        <v>0</v>
      </c>
      <c r="I56" s="32">
        <f t="shared" si="81"/>
        <v>0</v>
      </c>
      <c r="J56" s="32">
        <f t="shared" si="81"/>
        <v>0</v>
      </c>
      <c r="K56" s="32">
        <f t="shared" si="81"/>
        <v>0</v>
      </c>
      <c r="L56" s="32">
        <f t="shared" si="81"/>
        <v>0</v>
      </c>
      <c r="M56" s="32">
        <f t="shared" si="81"/>
        <v>0</v>
      </c>
      <c r="N56" s="32">
        <f t="shared" si="82"/>
        <v>0</v>
      </c>
      <c r="O56" s="32">
        <f t="shared" si="82"/>
        <v>0</v>
      </c>
      <c r="P56" s="32">
        <f t="shared" si="82"/>
        <v>0</v>
      </c>
      <c r="Q56" s="32">
        <f t="shared" si="82"/>
        <v>0</v>
      </c>
      <c r="R56" s="32">
        <f t="shared" si="82"/>
        <v>0</v>
      </c>
      <c r="S56" s="32">
        <f t="shared" si="82"/>
        <v>0</v>
      </c>
      <c r="T56" s="32">
        <f t="shared" si="82"/>
        <v>0</v>
      </c>
      <c r="U56" s="32">
        <f t="shared" si="82"/>
        <v>0</v>
      </c>
      <c r="V56" s="32">
        <f t="shared" si="82"/>
        <v>0</v>
      </c>
      <c r="W56" s="32">
        <f t="shared" si="82"/>
        <v>0</v>
      </c>
      <c r="X56" s="32">
        <f t="shared" si="83"/>
        <v>0</v>
      </c>
      <c r="Y56" s="32">
        <f t="shared" si="83"/>
        <v>0</v>
      </c>
      <c r="Z56" s="32">
        <f t="shared" si="83"/>
        <v>0</v>
      </c>
      <c r="AA56" s="32">
        <f t="shared" si="83"/>
        <v>0</v>
      </c>
      <c r="AB56" s="32">
        <f t="shared" si="83"/>
        <v>0</v>
      </c>
      <c r="AC56" s="32">
        <f t="shared" si="83"/>
        <v>0</v>
      </c>
      <c r="AD56" s="32">
        <f t="shared" si="83"/>
        <v>0</v>
      </c>
      <c r="AE56" s="32">
        <f t="shared" si="83"/>
        <v>0</v>
      </c>
      <c r="AF56" s="32">
        <f t="shared" si="83"/>
        <v>0</v>
      </c>
      <c r="AG56" s="32">
        <f t="shared" si="83"/>
        <v>0</v>
      </c>
      <c r="AH56" s="32">
        <f t="shared" si="84"/>
        <v>0</v>
      </c>
      <c r="AI56" s="32">
        <f t="shared" si="84"/>
        <v>0</v>
      </c>
      <c r="AJ56" s="32">
        <f t="shared" si="84"/>
        <v>0</v>
      </c>
      <c r="AK56" s="32">
        <f t="shared" si="84"/>
        <v>0</v>
      </c>
      <c r="AL56" s="32">
        <f t="shared" si="84"/>
        <v>0</v>
      </c>
      <c r="AM56" s="32">
        <f t="shared" si="84"/>
        <v>0</v>
      </c>
      <c r="AN56" s="32">
        <f t="shared" si="84"/>
        <v>0</v>
      </c>
      <c r="AO56" s="32">
        <f t="shared" si="84"/>
        <v>0</v>
      </c>
      <c r="AP56" s="32">
        <f t="shared" si="84"/>
        <v>0</v>
      </c>
      <c r="AQ56" s="32">
        <f t="shared" si="84"/>
        <v>0</v>
      </c>
      <c r="AR56" s="32">
        <f t="shared" si="85"/>
        <v>0</v>
      </c>
      <c r="AS56" s="32">
        <f t="shared" si="85"/>
        <v>0</v>
      </c>
      <c r="AT56" s="32">
        <f t="shared" si="85"/>
        <v>0</v>
      </c>
      <c r="AU56" s="32">
        <f t="shared" si="85"/>
        <v>0</v>
      </c>
      <c r="AV56" s="32">
        <f t="shared" si="85"/>
        <v>0</v>
      </c>
      <c r="AW56" s="32">
        <f t="shared" si="85"/>
        <v>0</v>
      </c>
      <c r="AX56" s="32">
        <f t="shared" si="85"/>
        <v>0</v>
      </c>
      <c r="AY56" s="32">
        <f t="shared" si="85"/>
        <v>0</v>
      </c>
      <c r="AZ56" s="32">
        <f t="shared" si="85"/>
        <v>0</v>
      </c>
      <c r="BA56" s="32">
        <f t="shared" si="85"/>
        <v>0</v>
      </c>
      <c r="BB56" s="32">
        <f t="shared" si="85"/>
        <v>0</v>
      </c>
      <c r="BC56" s="32">
        <f t="shared" si="85"/>
        <v>0</v>
      </c>
      <c r="BD56" s="32">
        <f t="shared" si="85"/>
        <v>0</v>
      </c>
      <c r="BE56" s="32">
        <f t="shared" si="85"/>
        <v>0</v>
      </c>
      <c r="BF56" s="32">
        <f t="shared" si="85"/>
        <v>0</v>
      </c>
      <c r="BG56" s="32">
        <f t="shared" si="85"/>
        <v>0</v>
      </c>
      <c r="BH56" s="32">
        <f t="shared" si="85"/>
        <v>0</v>
      </c>
      <c r="BI56" s="32">
        <f t="shared" si="85"/>
        <v>0</v>
      </c>
      <c r="BJ56" s="32">
        <f t="shared" si="85"/>
        <v>0</v>
      </c>
      <c r="BK56" s="32">
        <f t="shared" si="85"/>
        <v>0</v>
      </c>
      <c r="BL56" s="32">
        <f t="shared" si="85"/>
        <v>0</v>
      </c>
    </row>
    <row r="57" spans="1:64" s="38" customFormat="1" ht="12.75" customHeight="1" x14ac:dyDescent="0.2">
      <c r="A57" s="27"/>
      <c r="B57" s="28"/>
      <c r="C57" s="28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</row>
    <row r="58" spans="1:64" x14ac:dyDescent="0.2">
      <c r="A58" s="30"/>
      <c r="B58" s="28"/>
      <c r="C58" s="28" t="s">
        <v>44</v>
      </c>
      <c r="D58" s="32">
        <f>IF(D$65&lt;&gt;"Grand Total",SUMIF($C$66:$C$94,$C58,D$66:D$94),0)</f>
        <v>21.75</v>
      </c>
      <c r="E58" s="32">
        <f t="shared" ref="E58:AI58" si="86">IF(E$65&lt;&gt;"Grand Total",SUMIF($C$66:$C$94,$C58,E$66:E$94),0)</f>
        <v>67</v>
      </c>
      <c r="F58" s="32">
        <f t="shared" si="86"/>
        <v>134</v>
      </c>
      <c r="G58" s="32">
        <f t="shared" si="86"/>
        <v>99.5</v>
      </c>
      <c r="H58" s="32">
        <f t="shared" si="86"/>
        <v>193.5</v>
      </c>
      <c r="I58" s="32">
        <f t="shared" si="86"/>
        <v>386</v>
      </c>
      <c r="J58" s="32">
        <f t="shared" si="86"/>
        <v>505.5</v>
      </c>
      <c r="K58" s="32">
        <f t="shared" si="86"/>
        <v>454</v>
      </c>
      <c r="L58" s="32">
        <f t="shared" si="86"/>
        <v>471</v>
      </c>
      <c r="M58" s="32">
        <f t="shared" si="86"/>
        <v>393</v>
      </c>
      <c r="N58" s="32">
        <f t="shared" si="86"/>
        <v>448</v>
      </c>
      <c r="O58" s="32">
        <f t="shared" si="86"/>
        <v>511</v>
      </c>
      <c r="P58" s="32">
        <f t="shared" si="86"/>
        <v>444</v>
      </c>
      <c r="Q58" s="32">
        <f t="shared" si="86"/>
        <v>489.5</v>
      </c>
      <c r="R58" s="32">
        <f t="shared" si="86"/>
        <v>485</v>
      </c>
      <c r="S58" s="32">
        <f t="shared" si="86"/>
        <v>523.75</v>
      </c>
      <c r="T58" s="32">
        <f t="shared" si="86"/>
        <v>331.5</v>
      </c>
      <c r="U58" s="32">
        <f t="shared" si="86"/>
        <v>0</v>
      </c>
      <c r="V58" s="32">
        <f t="shared" si="86"/>
        <v>0</v>
      </c>
      <c r="W58" s="32">
        <f t="shared" si="86"/>
        <v>0</v>
      </c>
      <c r="X58" s="32">
        <f t="shared" si="86"/>
        <v>0</v>
      </c>
      <c r="Y58" s="32">
        <f t="shared" si="86"/>
        <v>0</v>
      </c>
      <c r="Z58" s="32">
        <f t="shared" si="86"/>
        <v>0</v>
      </c>
      <c r="AA58" s="32">
        <f t="shared" si="86"/>
        <v>0</v>
      </c>
      <c r="AB58" s="32">
        <f t="shared" si="86"/>
        <v>0</v>
      </c>
      <c r="AC58" s="32">
        <f t="shared" si="86"/>
        <v>0</v>
      </c>
      <c r="AD58" s="32">
        <f t="shared" si="86"/>
        <v>0</v>
      </c>
      <c r="AE58" s="32">
        <f t="shared" si="86"/>
        <v>0</v>
      </c>
      <c r="AF58" s="32">
        <f t="shared" si="86"/>
        <v>0</v>
      </c>
      <c r="AG58" s="32">
        <f t="shared" si="86"/>
        <v>0</v>
      </c>
      <c r="AH58" s="32">
        <f t="shared" si="86"/>
        <v>0</v>
      </c>
      <c r="AI58" s="32">
        <f t="shared" si="86"/>
        <v>0</v>
      </c>
      <c r="AJ58" s="32">
        <f t="shared" ref="AJ58:BL58" si="87">IF(AJ$65&lt;&gt;"Grand Total",SUMIF($C$66:$C$94,$C58,AJ$66:AJ$94),0)</f>
        <v>0</v>
      </c>
      <c r="AK58" s="32">
        <f t="shared" si="87"/>
        <v>0</v>
      </c>
      <c r="AL58" s="32">
        <f t="shared" si="87"/>
        <v>0</v>
      </c>
      <c r="AM58" s="32">
        <f t="shared" si="87"/>
        <v>0</v>
      </c>
      <c r="AN58" s="32">
        <f t="shared" si="87"/>
        <v>0</v>
      </c>
      <c r="AO58" s="32">
        <f t="shared" si="87"/>
        <v>0</v>
      </c>
      <c r="AP58" s="32">
        <f t="shared" si="87"/>
        <v>0</v>
      </c>
      <c r="AQ58" s="32">
        <f t="shared" si="87"/>
        <v>0</v>
      </c>
      <c r="AR58" s="32">
        <f t="shared" si="87"/>
        <v>0</v>
      </c>
      <c r="AS58" s="32">
        <f t="shared" si="87"/>
        <v>0</v>
      </c>
      <c r="AT58" s="32">
        <f t="shared" si="87"/>
        <v>0</v>
      </c>
      <c r="AU58" s="32">
        <f t="shared" si="87"/>
        <v>0</v>
      </c>
      <c r="AV58" s="32">
        <f t="shared" si="87"/>
        <v>0</v>
      </c>
      <c r="AW58" s="32">
        <f t="shared" si="87"/>
        <v>0</v>
      </c>
      <c r="AX58" s="32">
        <f t="shared" si="87"/>
        <v>0</v>
      </c>
      <c r="AY58" s="32">
        <f t="shared" si="87"/>
        <v>0</v>
      </c>
      <c r="AZ58" s="32">
        <f t="shared" si="87"/>
        <v>0</v>
      </c>
      <c r="BA58" s="32">
        <f t="shared" si="87"/>
        <v>0</v>
      </c>
      <c r="BB58" s="32">
        <f t="shared" si="87"/>
        <v>0</v>
      </c>
      <c r="BC58" s="32">
        <f t="shared" si="87"/>
        <v>0</v>
      </c>
      <c r="BD58" s="32">
        <f t="shared" si="87"/>
        <v>0</v>
      </c>
      <c r="BE58" s="32">
        <f t="shared" si="87"/>
        <v>0</v>
      </c>
      <c r="BF58" s="32">
        <f t="shared" si="87"/>
        <v>0</v>
      </c>
      <c r="BG58" s="32">
        <f t="shared" si="87"/>
        <v>0</v>
      </c>
      <c r="BH58" s="32">
        <f t="shared" si="87"/>
        <v>0</v>
      </c>
      <c r="BI58" s="32">
        <f t="shared" si="87"/>
        <v>0</v>
      </c>
      <c r="BJ58" s="32">
        <f t="shared" si="87"/>
        <v>0</v>
      </c>
      <c r="BK58" s="32">
        <f t="shared" si="87"/>
        <v>0</v>
      </c>
      <c r="BL58" s="32">
        <f t="shared" si="87"/>
        <v>0</v>
      </c>
    </row>
    <row r="59" spans="1:64" ht="12.75" customHeight="1" x14ac:dyDescent="0.2">
      <c r="A59" s="30"/>
      <c r="B59" s="43"/>
      <c r="C59" s="28" t="s">
        <v>45</v>
      </c>
      <c r="D59" s="32">
        <f>+D58</f>
        <v>21.75</v>
      </c>
      <c r="E59" s="32">
        <f>+E58+D59</f>
        <v>88.75</v>
      </c>
      <c r="F59" s="32">
        <f t="shared" ref="F59:AV59" si="88">+F58+E59</f>
        <v>222.75</v>
      </c>
      <c r="G59" s="32">
        <f t="shared" si="88"/>
        <v>322.25</v>
      </c>
      <c r="H59" s="32">
        <f t="shared" si="88"/>
        <v>515.75</v>
      </c>
      <c r="I59" s="32">
        <f t="shared" si="88"/>
        <v>901.75</v>
      </c>
      <c r="J59" s="32">
        <f t="shared" si="88"/>
        <v>1407.25</v>
      </c>
      <c r="K59" s="32">
        <f t="shared" si="88"/>
        <v>1861.25</v>
      </c>
      <c r="L59" s="32">
        <f t="shared" si="88"/>
        <v>2332.25</v>
      </c>
      <c r="M59" s="32">
        <f t="shared" si="88"/>
        <v>2725.25</v>
      </c>
      <c r="N59" s="32">
        <f t="shared" si="88"/>
        <v>3173.25</v>
      </c>
      <c r="O59" s="32">
        <f t="shared" si="88"/>
        <v>3684.25</v>
      </c>
      <c r="P59" s="32">
        <f t="shared" si="88"/>
        <v>4128.25</v>
      </c>
      <c r="Q59" s="32">
        <f t="shared" si="88"/>
        <v>4617.75</v>
      </c>
      <c r="R59" s="32">
        <f t="shared" si="88"/>
        <v>5102.75</v>
      </c>
      <c r="S59" s="32">
        <f t="shared" si="88"/>
        <v>5626.5</v>
      </c>
      <c r="T59" s="32">
        <f t="shared" si="88"/>
        <v>5958</v>
      </c>
      <c r="U59" s="32">
        <f t="shared" si="88"/>
        <v>5958</v>
      </c>
      <c r="V59" s="32">
        <f t="shared" si="88"/>
        <v>5958</v>
      </c>
      <c r="W59" s="32">
        <f t="shared" si="88"/>
        <v>5958</v>
      </c>
      <c r="X59" s="32">
        <f t="shared" si="88"/>
        <v>5958</v>
      </c>
      <c r="Y59" s="32">
        <f t="shared" si="88"/>
        <v>5958</v>
      </c>
      <c r="Z59" s="32">
        <f t="shared" si="88"/>
        <v>5958</v>
      </c>
      <c r="AA59" s="32">
        <f t="shared" si="88"/>
        <v>5958</v>
      </c>
      <c r="AB59" s="32">
        <f t="shared" si="88"/>
        <v>5958</v>
      </c>
      <c r="AC59" s="32">
        <f t="shared" si="88"/>
        <v>5958</v>
      </c>
      <c r="AD59" s="32">
        <f t="shared" si="88"/>
        <v>5958</v>
      </c>
      <c r="AE59" s="32">
        <f t="shared" si="88"/>
        <v>5958</v>
      </c>
      <c r="AF59" s="32">
        <f t="shared" si="88"/>
        <v>5958</v>
      </c>
      <c r="AG59" s="32">
        <f t="shared" si="88"/>
        <v>5958</v>
      </c>
      <c r="AH59" s="32">
        <f t="shared" si="88"/>
        <v>5958</v>
      </c>
      <c r="AI59" s="32">
        <f t="shared" si="88"/>
        <v>5958</v>
      </c>
      <c r="AJ59" s="32">
        <f t="shared" si="88"/>
        <v>5958</v>
      </c>
      <c r="AK59" s="32">
        <f t="shared" si="88"/>
        <v>5958</v>
      </c>
      <c r="AL59" s="32">
        <f t="shared" si="88"/>
        <v>5958</v>
      </c>
      <c r="AM59" s="32">
        <f t="shared" si="88"/>
        <v>5958</v>
      </c>
      <c r="AN59" s="32">
        <f t="shared" si="88"/>
        <v>5958</v>
      </c>
      <c r="AO59" s="32">
        <f t="shared" si="88"/>
        <v>5958</v>
      </c>
      <c r="AP59" s="32">
        <f t="shared" si="88"/>
        <v>5958</v>
      </c>
      <c r="AQ59" s="32">
        <f t="shared" si="88"/>
        <v>5958</v>
      </c>
      <c r="AR59" s="32">
        <f t="shared" si="88"/>
        <v>5958</v>
      </c>
      <c r="AS59" s="32">
        <f t="shared" si="88"/>
        <v>5958</v>
      </c>
      <c r="AT59" s="32">
        <f t="shared" si="88"/>
        <v>5958</v>
      </c>
      <c r="AU59" s="32">
        <f t="shared" si="88"/>
        <v>5958</v>
      </c>
      <c r="AV59" s="32">
        <f t="shared" si="88"/>
        <v>5958</v>
      </c>
      <c r="AW59" s="32">
        <f t="shared" ref="AW59" si="89">+AW58+AV59</f>
        <v>5958</v>
      </c>
      <c r="AX59" s="32">
        <f t="shared" ref="AX59" si="90">+AX58+AW59</f>
        <v>5958</v>
      </c>
      <c r="AY59" s="32">
        <f t="shared" ref="AY59" si="91">+AY58+AX59</f>
        <v>5958</v>
      </c>
      <c r="AZ59" s="32">
        <f t="shared" ref="AZ59" si="92">+AZ58+AY59</f>
        <v>5958</v>
      </c>
      <c r="BA59" s="32">
        <f t="shared" ref="BA59" si="93">+BA58+AZ59</f>
        <v>5958</v>
      </c>
      <c r="BB59" s="32">
        <f t="shared" ref="BB59" si="94">+BB58+BA59</f>
        <v>5958</v>
      </c>
      <c r="BC59" s="32">
        <f t="shared" ref="BC59" si="95">+BC58+BB59</f>
        <v>5958</v>
      </c>
      <c r="BD59" s="32">
        <f t="shared" ref="BD59" si="96">+BD58+BC59</f>
        <v>5958</v>
      </c>
      <c r="BE59" s="32">
        <f t="shared" ref="BE59" si="97">+BE58+BD59</f>
        <v>5958</v>
      </c>
      <c r="BF59" s="32">
        <f t="shared" ref="BF59" si="98">+BF58+BE59</f>
        <v>5958</v>
      </c>
      <c r="BG59" s="32">
        <f t="shared" ref="BG59" si="99">+BG58+BF59</f>
        <v>5958</v>
      </c>
      <c r="BH59" s="32">
        <f t="shared" ref="BH59" si="100">+BH58+BG59</f>
        <v>5958</v>
      </c>
      <c r="BI59" s="32">
        <f t="shared" ref="BI59" si="101">+BI58+BH59</f>
        <v>5958</v>
      </c>
      <c r="BJ59" s="32">
        <f t="shared" ref="BJ59" si="102">+BJ58+BI59</f>
        <v>5958</v>
      </c>
      <c r="BK59" s="32">
        <f t="shared" ref="BK59" si="103">+BK58+BJ59</f>
        <v>5958</v>
      </c>
      <c r="BL59" s="32">
        <f t="shared" ref="BL59" si="104">+BL58+BK59</f>
        <v>5958</v>
      </c>
    </row>
    <row r="60" spans="1:64" ht="12.75" customHeight="1" x14ac:dyDescent="0.2">
      <c r="A60" s="30"/>
      <c r="B60" s="43"/>
      <c r="C60" s="67" t="s">
        <v>106</v>
      </c>
      <c r="D60" s="32">
        <f t="shared" ref="D60:AI60" si="105">+D5+D12+D16</f>
        <v>0.75</v>
      </c>
      <c r="E60" s="32">
        <f t="shared" si="105"/>
        <v>16.5</v>
      </c>
      <c r="F60" s="32">
        <f t="shared" si="105"/>
        <v>25.5</v>
      </c>
      <c r="G60" s="32">
        <f t="shared" si="105"/>
        <v>23.5</v>
      </c>
      <c r="H60" s="32">
        <f t="shared" si="105"/>
        <v>56</v>
      </c>
      <c r="I60" s="32">
        <f t="shared" si="105"/>
        <v>127.5</v>
      </c>
      <c r="J60" s="32">
        <f t="shared" si="105"/>
        <v>136.5</v>
      </c>
      <c r="K60" s="32">
        <f t="shared" si="105"/>
        <v>153.5</v>
      </c>
      <c r="L60" s="32">
        <f t="shared" si="105"/>
        <v>169</v>
      </c>
      <c r="M60" s="32">
        <f t="shared" si="105"/>
        <v>146.25</v>
      </c>
      <c r="N60" s="32">
        <f t="shared" si="105"/>
        <v>151.5</v>
      </c>
      <c r="O60" s="32">
        <f t="shared" si="105"/>
        <v>199</v>
      </c>
      <c r="P60" s="32">
        <f t="shared" si="105"/>
        <v>139.75</v>
      </c>
      <c r="Q60" s="32">
        <f t="shared" si="105"/>
        <v>183.5</v>
      </c>
      <c r="R60" s="32">
        <f t="shared" si="105"/>
        <v>219</v>
      </c>
      <c r="S60" s="32">
        <f t="shared" si="105"/>
        <v>176.75</v>
      </c>
      <c r="T60" s="32">
        <f t="shared" si="105"/>
        <v>94</v>
      </c>
      <c r="U60" s="32">
        <f t="shared" si="105"/>
        <v>0</v>
      </c>
      <c r="V60" s="32">
        <f t="shared" si="105"/>
        <v>0</v>
      </c>
      <c r="W60" s="32">
        <f t="shared" si="105"/>
        <v>0</v>
      </c>
      <c r="X60" s="32">
        <f t="shared" si="105"/>
        <v>0</v>
      </c>
      <c r="Y60" s="32">
        <f t="shared" si="105"/>
        <v>0</v>
      </c>
      <c r="Z60" s="32">
        <f t="shared" si="105"/>
        <v>0</v>
      </c>
      <c r="AA60" s="32">
        <f t="shared" si="105"/>
        <v>0</v>
      </c>
      <c r="AB60" s="32">
        <f t="shared" si="105"/>
        <v>0</v>
      </c>
      <c r="AC60" s="32">
        <f t="shared" si="105"/>
        <v>0</v>
      </c>
      <c r="AD60" s="32">
        <f t="shared" si="105"/>
        <v>0</v>
      </c>
      <c r="AE60" s="32">
        <f t="shared" si="105"/>
        <v>0</v>
      </c>
      <c r="AF60" s="32">
        <f t="shared" si="105"/>
        <v>0</v>
      </c>
      <c r="AG60" s="32">
        <f t="shared" si="105"/>
        <v>0</v>
      </c>
      <c r="AH60" s="32">
        <f t="shared" si="105"/>
        <v>0</v>
      </c>
      <c r="AI60" s="32">
        <f t="shared" si="105"/>
        <v>0</v>
      </c>
      <c r="AJ60" s="32">
        <f t="shared" ref="AJ60:AV60" si="106">+AJ5+AJ12+AJ16</f>
        <v>0</v>
      </c>
      <c r="AK60" s="32">
        <f t="shared" si="106"/>
        <v>0</v>
      </c>
      <c r="AL60" s="32">
        <f t="shared" si="106"/>
        <v>0</v>
      </c>
      <c r="AM60" s="32">
        <f t="shared" si="106"/>
        <v>0</v>
      </c>
      <c r="AN60" s="32">
        <f t="shared" si="106"/>
        <v>0</v>
      </c>
      <c r="AO60" s="32">
        <f t="shared" si="106"/>
        <v>0</v>
      </c>
      <c r="AP60" s="32">
        <f t="shared" si="106"/>
        <v>0</v>
      </c>
      <c r="AQ60" s="32">
        <f t="shared" si="106"/>
        <v>0</v>
      </c>
      <c r="AR60" s="32">
        <f t="shared" si="106"/>
        <v>0</v>
      </c>
      <c r="AS60" s="32">
        <f t="shared" si="106"/>
        <v>0</v>
      </c>
      <c r="AT60" s="32">
        <f t="shared" si="106"/>
        <v>0</v>
      </c>
      <c r="AU60" s="32">
        <f t="shared" si="106"/>
        <v>0</v>
      </c>
      <c r="AV60" s="32">
        <f t="shared" si="106"/>
        <v>0</v>
      </c>
      <c r="AW60" s="32">
        <f t="shared" ref="AW60:BL60" si="107">+AW5+AW12+AW16</f>
        <v>0</v>
      </c>
      <c r="AX60" s="32">
        <f t="shared" si="107"/>
        <v>0</v>
      </c>
      <c r="AY60" s="32">
        <f t="shared" si="107"/>
        <v>0</v>
      </c>
      <c r="AZ60" s="32">
        <f t="shared" si="107"/>
        <v>0</v>
      </c>
      <c r="BA60" s="32">
        <f t="shared" si="107"/>
        <v>0</v>
      </c>
      <c r="BB60" s="32">
        <f t="shared" si="107"/>
        <v>0</v>
      </c>
      <c r="BC60" s="32">
        <f t="shared" si="107"/>
        <v>0</v>
      </c>
      <c r="BD60" s="32">
        <f t="shared" si="107"/>
        <v>0</v>
      </c>
      <c r="BE60" s="32">
        <f t="shared" si="107"/>
        <v>0</v>
      </c>
      <c r="BF60" s="32">
        <f t="shared" si="107"/>
        <v>0</v>
      </c>
      <c r="BG60" s="32">
        <f t="shared" si="107"/>
        <v>0</v>
      </c>
      <c r="BH60" s="32">
        <f t="shared" si="107"/>
        <v>0</v>
      </c>
      <c r="BI60" s="32">
        <f t="shared" si="107"/>
        <v>0</v>
      </c>
      <c r="BJ60" s="32">
        <f t="shared" si="107"/>
        <v>0</v>
      </c>
      <c r="BK60" s="32">
        <f t="shared" si="107"/>
        <v>0</v>
      </c>
      <c r="BL60" s="32">
        <f t="shared" si="107"/>
        <v>0</v>
      </c>
    </row>
    <row r="61" spans="1:64" ht="12.75" customHeight="1" x14ac:dyDescent="0.2">
      <c r="A61" s="30"/>
      <c r="B61" s="43"/>
      <c r="C61" s="67" t="s">
        <v>107</v>
      </c>
      <c r="D61" s="32">
        <f t="shared" ref="D61:AI61" si="108">+D19+D23+D27+D31+D37+D41+D45+D49</f>
        <v>21</v>
      </c>
      <c r="E61" s="32">
        <f t="shared" si="108"/>
        <v>50.5</v>
      </c>
      <c r="F61" s="32">
        <f t="shared" si="108"/>
        <v>108.5</v>
      </c>
      <c r="G61" s="32">
        <f t="shared" si="108"/>
        <v>76</v>
      </c>
      <c r="H61" s="32">
        <f t="shared" si="108"/>
        <v>137.5</v>
      </c>
      <c r="I61" s="32">
        <f t="shared" si="108"/>
        <v>258.5</v>
      </c>
      <c r="J61" s="32">
        <f t="shared" si="108"/>
        <v>369</v>
      </c>
      <c r="K61" s="32">
        <f t="shared" si="108"/>
        <v>300.5</v>
      </c>
      <c r="L61" s="32">
        <f t="shared" si="108"/>
        <v>302</v>
      </c>
      <c r="M61" s="32">
        <f t="shared" si="108"/>
        <v>246.75</v>
      </c>
      <c r="N61" s="32">
        <f t="shared" si="108"/>
        <v>296.5</v>
      </c>
      <c r="O61" s="32">
        <f t="shared" si="108"/>
        <v>312</v>
      </c>
      <c r="P61" s="32">
        <f t="shared" si="108"/>
        <v>304.25</v>
      </c>
      <c r="Q61" s="32">
        <f t="shared" si="108"/>
        <v>306</v>
      </c>
      <c r="R61" s="32">
        <f t="shared" si="108"/>
        <v>266</v>
      </c>
      <c r="S61" s="32">
        <f t="shared" si="108"/>
        <v>347</v>
      </c>
      <c r="T61" s="32">
        <f t="shared" si="108"/>
        <v>237.5</v>
      </c>
      <c r="U61" s="32">
        <f t="shared" si="108"/>
        <v>0</v>
      </c>
      <c r="V61" s="32">
        <f t="shared" si="108"/>
        <v>0</v>
      </c>
      <c r="W61" s="32">
        <f t="shared" si="108"/>
        <v>0</v>
      </c>
      <c r="X61" s="32">
        <f t="shared" si="108"/>
        <v>0</v>
      </c>
      <c r="Y61" s="32">
        <f t="shared" si="108"/>
        <v>0</v>
      </c>
      <c r="Z61" s="32">
        <f t="shared" si="108"/>
        <v>0</v>
      </c>
      <c r="AA61" s="32">
        <f t="shared" si="108"/>
        <v>0</v>
      </c>
      <c r="AB61" s="32">
        <f t="shared" si="108"/>
        <v>0</v>
      </c>
      <c r="AC61" s="32">
        <f t="shared" si="108"/>
        <v>0</v>
      </c>
      <c r="AD61" s="32">
        <f t="shared" si="108"/>
        <v>0</v>
      </c>
      <c r="AE61" s="32">
        <f t="shared" si="108"/>
        <v>0</v>
      </c>
      <c r="AF61" s="32">
        <f t="shared" si="108"/>
        <v>0</v>
      </c>
      <c r="AG61" s="32">
        <f t="shared" si="108"/>
        <v>0</v>
      </c>
      <c r="AH61" s="32">
        <f t="shared" si="108"/>
        <v>0</v>
      </c>
      <c r="AI61" s="32">
        <f t="shared" si="108"/>
        <v>0</v>
      </c>
      <c r="AJ61" s="32">
        <f t="shared" ref="AJ61:AV61" si="109">+AJ19+AJ23+AJ27+AJ31+AJ37+AJ41+AJ45+AJ49</f>
        <v>0</v>
      </c>
      <c r="AK61" s="32">
        <f t="shared" si="109"/>
        <v>0</v>
      </c>
      <c r="AL61" s="32">
        <f t="shared" si="109"/>
        <v>0</v>
      </c>
      <c r="AM61" s="32">
        <f t="shared" si="109"/>
        <v>0</v>
      </c>
      <c r="AN61" s="32">
        <f t="shared" si="109"/>
        <v>0</v>
      </c>
      <c r="AO61" s="32">
        <f t="shared" si="109"/>
        <v>0</v>
      </c>
      <c r="AP61" s="32">
        <f t="shared" si="109"/>
        <v>0</v>
      </c>
      <c r="AQ61" s="32">
        <f t="shared" si="109"/>
        <v>0</v>
      </c>
      <c r="AR61" s="32">
        <f t="shared" si="109"/>
        <v>0</v>
      </c>
      <c r="AS61" s="32">
        <f t="shared" si="109"/>
        <v>0</v>
      </c>
      <c r="AT61" s="32">
        <f t="shared" si="109"/>
        <v>0</v>
      </c>
      <c r="AU61" s="32">
        <f t="shared" si="109"/>
        <v>0</v>
      </c>
      <c r="AV61" s="32">
        <f t="shared" si="109"/>
        <v>0</v>
      </c>
      <c r="AW61" s="32">
        <f t="shared" ref="AW61:BL61" si="110">+AW19+AW23+AW27+AW31+AW37+AW41+AW45+AW49</f>
        <v>0</v>
      </c>
      <c r="AX61" s="32">
        <f t="shared" si="110"/>
        <v>0</v>
      </c>
      <c r="AY61" s="32">
        <f t="shared" si="110"/>
        <v>0</v>
      </c>
      <c r="AZ61" s="32">
        <f t="shared" si="110"/>
        <v>0</v>
      </c>
      <c r="BA61" s="32">
        <f t="shared" si="110"/>
        <v>0</v>
      </c>
      <c r="BB61" s="32">
        <f t="shared" si="110"/>
        <v>0</v>
      </c>
      <c r="BC61" s="32">
        <f t="shared" si="110"/>
        <v>0</v>
      </c>
      <c r="BD61" s="32">
        <f t="shared" si="110"/>
        <v>0</v>
      </c>
      <c r="BE61" s="32">
        <f t="shared" si="110"/>
        <v>0</v>
      </c>
      <c r="BF61" s="32">
        <f t="shared" si="110"/>
        <v>0</v>
      </c>
      <c r="BG61" s="32">
        <f t="shared" si="110"/>
        <v>0</v>
      </c>
      <c r="BH61" s="32">
        <f t="shared" si="110"/>
        <v>0</v>
      </c>
      <c r="BI61" s="32">
        <f t="shared" si="110"/>
        <v>0</v>
      </c>
      <c r="BJ61" s="32">
        <f t="shared" si="110"/>
        <v>0</v>
      </c>
      <c r="BK61" s="32">
        <f t="shared" si="110"/>
        <v>0</v>
      </c>
      <c r="BL61" s="32">
        <f t="shared" si="110"/>
        <v>0</v>
      </c>
    </row>
    <row r="62" spans="1:64" ht="12.75" customHeight="1" x14ac:dyDescent="0.2">
      <c r="A62" s="30"/>
      <c r="B62" s="43"/>
      <c r="C62" s="28" t="s">
        <v>46</v>
      </c>
      <c r="D62" s="46">
        <f t="shared" ref="D62:AI62" si="111">SUM(D5:D56)/2-D58</f>
        <v>0</v>
      </c>
      <c r="E62" s="46">
        <f t="shared" si="111"/>
        <v>0</v>
      </c>
      <c r="F62" s="46">
        <f t="shared" si="111"/>
        <v>0</v>
      </c>
      <c r="G62" s="46">
        <f t="shared" si="111"/>
        <v>0</v>
      </c>
      <c r="H62" s="46">
        <f t="shared" si="111"/>
        <v>0</v>
      </c>
      <c r="I62" s="46">
        <f t="shared" si="111"/>
        <v>0</v>
      </c>
      <c r="J62" s="46">
        <f t="shared" si="111"/>
        <v>0</v>
      </c>
      <c r="K62" s="46">
        <f t="shared" si="111"/>
        <v>0</v>
      </c>
      <c r="L62" s="46">
        <f t="shared" si="111"/>
        <v>0</v>
      </c>
      <c r="M62" s="46">
        <f t="shared" si="111"/>
        <v>0</v>
      </c>
      <c r="N62" s="46">
        <f t="shared" si="111"/>
        <v>0</v>
      </c>
      <c r="O62" s="46">
        <f t="shared" si="111"/>
        <v>0</v>
      </c>
      <c r="P62" s="46">
        <f t="shared" si="111"/>
        <v>0</v>
      </c>
      <c r="Q62" s="46">
        <f t="shared" si="111"/>
        <v>0</v>
      </c>
      <c r="R62" s="46">
        <f t="shared" si="111"/>
        <v>0</v>
      </c>
      <c r="S62" s="46">
        <f t="shared" si="111"/>
        <v>0</v>
      </c>
      <c r="T62" s="46">
        <f t="shared" si="111"/>
        <v>0</v>
      </c>
      <c r="U62" s="46">
        <f t="shared" si="111"/>
        <v>0</v>
      </c>
      <c r="V62" s="46">
        <f t="shared" si="111"/>
        <v>0</v>
      </c>
      <c r="W62" s="46">
        <f t="shared" si="111"/>
        <v>0</v>
      </c>
      <c r="X62" s="46">
        <f t="shared" si="111"/>
        <v>0</v>
      </c>
      <c r="Y62" s="46">
        <f t="shared" si="111"/>
        <v>0</v>
      </c>
      <c r="Z62" s="46">
        <f t="shared" si="111"/>
        <v>0</v>
      </c>
      <c r="AA62" s="46">
        <f t="shared" si="111"/>
        <v>0</v>
      </c>
      <c r="AB62" s="46">
        <f t="shared" si="111"/>
        <v>0</v>
      </c>
      <c r="AC62" s="46">
        <f t="shared" si="111"/>
        <v>0</v>
      </c>
      <c r="AD62" s="46">
        <f t="shared" si="111"/>
        <v>0</v>
      </c>
      <c r="AE62" s="46">
        <f t="shared" si="111"/>
        <v>0</v>
      </c>
      <c r="AF62" s="46">
        <f t="shared" si="111"/>
        <v>0</v>
      </c>
      <c r="AG62" s="46">
        <f t="shared" si="111"/>
        <v>0</v>
      </c>
      <c r="AH62" s="46">
        <f t="shared" si="111"/>
        <v>0</v>
      </c>
      <c r="AI62" s="46">
        <f t="shared" si="111"/>
        <v>0</v>
      </c>
      <c r="AJ62" s="46">
        <f t="shared" ref="AJ62:AV62" si="112">SUM(AJ5:AJ56)/2-AJ58</f>
        <v>0</v>
      </c>
      <c r="AK62" s="46">
        <f t="shared" si="112"/>
        <v>0</v>
      </c>
      <c r="AL62" s="46">
        <f t="shared" si="112"/>
        <v>0</v>
      </c>
      <c r="AM62" s="46">
        <f t="shared" si="112"/>
        <v>0</v>
      </c>
      <c r="AN62" s="46">
        <f t="shared" si="112"/>
        <v>0</v>
      </c>
      <c r="AO62" s="46">
        <f t="shared" si="112"/>
        <v>0</v>
      </c>
      <c r="AP62" s="46">
        <f t="shared" si="112"/>
        <v>0</v>
      </c>
      <c r="AQ62" s="46">
        <f t="shared" si="112"/>
        <v>0</v>
      </c>
      <c r="AR62" s="46">
        <f t="shared" si="112"/>
        <v>0</v>
      </c>
      <c r="AS62" s="46">
        <f t="shared" si="112"/>
        <v>0</v>
      </c>
      <c r="AT62" s="46">
        <f t="shared" si="112"/>
        <v>0</v>
      </c>
      <c r="AU62" s="46">
        <f t="shared" si="112"/>
        <v>0</v>
      </c>
      <c r="AV62" s="46">
        <f t="shared" si="112"/>
        <v>0</v>
      </c>
      <c r="AW62" s="46">
        <f t="shared" ref="AW62:BL62" si="113">SUM(AW5:AW56)/2-AW58</f>
        <v>0</v>
      </c>
      <c r="AX62" s="46">
        <f t="shared" si="113"/>
        <v>0</v>
      </c>
      <c r="AY62" s="46">
        <f t="shared" si="113"/>
        <v>0</v>
      </c>
      <c r="AZ62" s="46">
        <f t="shared" si="113"/>
        <v>0</v>
      </c>
      <c r="BA62" s="46">
        <f t="shared" si="113"/>
        <v>0</v>
      </c>
      <c r="BB62" s="46">
        <f t="shared" si="113"/>
        <v>0</v>
      </c>
      <c r="BC62" s="46">
        <f t="shared" si="113"/>
        <v>0</v>
      </c>
      <c r="BD62" s="46">
        <f t="shared" si="113"/>
        <v>0</v>
      </c>
      <c r="BE62" s="46">
        <f t="shared" si="113"/>
        <v>0</v>
      </c>
      <c r="BF62" s="46">
        <f t="shared" si="113"/>
        <v>0</v>
      </c>
      <c r="BG62" s="46">
        <f t="shared" si="113"/>
        <v>0</v>
      </c>
      <c r="BH62" s="46">
        <f t="shared" si="113"/>
        <v>0</v>
      </c>
      <c r="BI62" s="46">
        <f t="shared" si="113"/>
        <v>0</v>
      </c>
      <c r="BJ62" s="46">
        <f t="shared" si="113"/>
        <v>0</v>
      </c>
      <c r="BK62" s="46">
        <f t="shared" si="113"/>
        <v>0</v>
      </c>
      <c r="BL62" s="46">
        <f t="shared" si="113"/>
        <v>0</v>
      </c>
    </row>
    <row r="63" spans="1:64" ht="12.75" customHeight="1" x14ac:dyDescent="0.2">
      <c r="C63" s="28"/>
    </row>
    <row r="64" spans="1:64" x14ac:dyDescent="0.2">
      <c r="A64" s="12" t="s">
        <v>52</v>
      </c>
      <c r="B64" s="36"/>
      <c r="C64" s="43" t="s">
        <v>47</v>
      </c>
    </row>
    <row r="65" spans="1:64" x14ac:dyDescent="0.2">
      <c r="A65" s="12" t="s">
        <v>53</v>
      </c>
      <c r="B65" s="44"/>
      <c r="C65" s="139"/>
      <c r="D65" s="133" t="s">
        <v>197</v>
      </c>
      <c r="E65" s="133" t="s">
        <v>198</v>
      </c>
      <c r="F65" s="133" t="s">
        <v>199</v>
      </c>
      <c r="G65" s="136" t="s">
        <v>200</v>
      </c>
      <c r="H65" s="136" t="s">
        <v>229</v>
      </c>
      <c r="I65" s="133" t="s">
        <v>230</v>
      </c>
      <c r="J65" s="133" t="s">
        <v>231</v>
      </c>
      <c r="K65" s="133" t="s">
        <v>232</v>
      </c>
      <c r="L65" s="133" t="s">
        <v>234</v>
      </c>
      <c r="M65" s="133" t="s">
        <v>235</v>
      </c>
      <c r="N65" s="133" t="s">
        <v>236</v>
      </c>
      <c r="O65" s="133" t="s">
        <v>237</v>
      </c>
      <c r="P65" s="133" t="s">
        <v>238</v>
      </c>
      <c r="Q65" s="133" t="s">
        <v>243</v>
      </c>
      <c r="R65" s="133" t="s">
        <v>254</v>
      </c>
      <c r="S65" s="133" t="s">
        <v>263</v>
      </c>
      <c r="T65" s="133" t="s">
        <v>264</v>
      </c>
      <c r="U65" s="133" t="s">
        <v>44</v>
      </c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6"/>
      <c r="AI65" s="136"/>
      <c r="AJ65" s="136"/>
      <c r="AK65" s="136"/>
      <c r="AL65" s="136"/>
      <c r="AM65" s="136"/>
      <c r="AN65" s="136"/>
      <c r="AO65" s="152"/>
      <c r="AP65" s="152"/>
      <c r="AQ65" s="151"/>
      <c r="AR65" s="152"/>
      <c r="AS65" s="152"/>
      <c r="AT65" s="152"/>
      <c r="AU65" s="152"/>
      <c r="AV65" s="152"/>
      <c r="AW65" s="152"/>
      <c r="AX65" s="152"/>
      <c r="AY65" s="152"/>
      <c r="AZ65" s="152"/>
      <c r="BA65" s="152"/>
      <c r="BB65" s="152"/>
      <c r="BC65" s="152"/>
      <c r="BD65" s="152"/>
      <c r="BE65" s="152"/>
      <c r="BF65" s="152"/>
      <c r="BG65" s="152"/>
      <c r="BH65" s="152"/>
      <c r="BI65" s="152"/>
      <c r="BJ65" s="152"/>
      <c r="BK65" s="152"/>
      <c r="BL65" s="152"/>
    </row>
    <row r="66" spans="1:64" x14ac:dyDescent="0.2">
      <c r="A66" s="39"/>
      <c r="B66" s="32" t="str">
        <f t="shared" ref="B66:B91" si="114">LEFT(C66,4)</f>
        <v xml:space="preserve">200 </v>
      </c>
      <c r="C66" s="133" t="s">
        <v>201</v>
      </c>
      <c r="D66" s="133"/>
      <c r="E66" s="133">
        <v>11</v>
      </c>
      <c r="F66" s="133">
        <v>9</v>
      </c>
      <c r="G66" s="133">
        <v>8</v>
      </c>
      <c r="H66" s="133">
        <v>18</v>
      </c>
      <c r="I66" s="133">
        <v>30</v>
      </c>
      <c r="J66" s="133">
        <v>30</v>
      </c>
      <c r="K66" s="133">
        <v>30</v>
      </c>
      <c r="L66" s="133">
        <v>30</v>
      </c>
      <c r="M66" s="133">
        <v>26</v>
      </c>
      <c r="N66" s="133">
        <v>35</v>
      </c>
      <c r="O66" s="133">
        <v>35</v>
      </c>
      <c r="P66" s="133">
        <v>35</v>
      </c>
      <c r="Q66" s="133">
        <v>39</v>
      </c>
      <c r="R66" s="133">
        <v>27</v>
      </c>
      <c r="S66" s="133">
        <v>30</v>
      </c>
      <c r="T66" s="133"/>
      <c r="U66" s="133">
        <v>393</v>
      </c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52"/>
      <c r="AP66" s="152"/>
      <c r="AQ66" s="152"/>
      <c r="AR66" s="152"/>
      <c r="AS66" s="152"/>
      <c r="AT66" s="152"/>
      <c r="AU66" s="152"/>
      <c r="AV66" s="152"/>
      <c r="AW66" s="152"/>
      <c r="AX66" s="152"/>
      <c r="AY66" s="152"/>
      <c r="AZ66" s="152"/>
      <c r="BA66" s="152"/>
      <c r="BB66" s="152"/>
      <c r="BC66" s="152"/>
      <c r="BD66" s="152"/>
      <c r="BE66" s="152"/>
      <c r="BF66" s="152"/>
      <c r="BG66" s="152"/>
      <c r="BH66" s="152"/>
      <c r="BI66" s="152"/>
      <c r="BJ66" s="152"/>
      <c r="BK66" s="152"/>
      <c r="BL66" s="152"/>
    </row>
    <row r="67" spans="1:64" x14ac:dyDescent="0.2">
      <c r="A67" s="39"/>
      <c r="B67" s="32" t="str">
        <f t="shared" si="114"/>
        <v xml:space="preserve">210 </v>
      </c>
      <c r="C67" s="133" t="s">
        <v>202</v>
      </c>
      <c r="D67" s="133"/>
      <c r="E67" s="133"/>
      <c r="F67" s="133"/>
      <c r="G67" s="133"/>
      <c r="H67" s="133"/>
      <c r="I67" s="133">
        <v>28</v>
      </c>
      <c r="J67" s="133">
        <v>24</v>
      </c>
      <c r="K67" s="133">
        <v>28</v>
      </c>
      <c r="L67" s="133">
        <v>38.5</v>
      </c>
      <c r="M67" s="133">
        <v>33</v>
      </c>
      <c r="N67" s="133">
        <v>40</v>
      </c>
      <c r="O67" s="133">
        <v>40.5</v>
      </c>
      <c r="P67" s="133">
        <v>12.5</v>
      </c>
      <c r="Q67" s="133"/>
      <c r="R67" s="133">
        <v>36</v>
      </c>
      <c r="S67" s="133">
        <v>40</v>
      </c>
      <c r="T67" s="133">
        <v>40</v>
      </c>
      <c r="U67" s="133">
        <v>360.5</v>
      </c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52"/>
      <c r="AP67" s="152"/>
      <c r="AQ67" s="152"/>
      <c r="AR67" s="152"/>
      <c r="AS67" s="152"/>
      <c r="AT67" s="152"/>
      <c r="AU67" s="152"/>
      <c r="AV67" s="152"/>
      <c r="AW67" s="152"/>
      <c r="AX67" s="152"/>
      <c r="AY67" s="152"/>
      <c r="AZ67" s="152"/>
      <c r="BA67" s="152"/>
      <c r="BB67" s="152"/>
      <c r="BC67" s="152"/>
      <c r="BD67" s="152"/>
      <c r="BE67" s="152"/>
      <c r="BF67" s="152"/>
      <c r="BG67" s="152"/>
      <c r="BH67" s="152"/>
      <c r="BI67" s="152"/>
      <c r="BJ67" s="152"/>
      <c r="BK67" s="152"/>
      <c r="BL67" s="152"/>
    </row>
    <row r="68" spans="1:64" x14ac:dyDescent="0.2">
      <c r="A68" s="39"/>
      <c r="B68" s="32" t="str">
        <f t="shared" si="114"/>
        <v xml:space="preserve">230 </v>
      </c>
      <c r="C68" s="133" t="s">
        <v>203</v>
      </c>
      <c r="D68" s="133"/>
      <c r="E68" s="133">
        <v>5</v>
      </c>
      <c r="F68" s="133">
        <v>14</v>
      </c>
      <c r="G68" s="133">
        <v>11</v>
      </c>
      <c r="H68" s="133">
        <v>23.5</v>
      </c>
      <c r="I68" s="133">
        <v>33</v>
      </c>
      <c r="J68" s="133">
        <v>32</v>
      </c>
      <c r="K68" s="133">
        <v>45</v>
      </c>
      <c r="L68" s="133">
        <v>57</v>
      </c>
      <c r="M68" s="133">
        <v>46</v>
      </c>
      <c r="N68" s="133">
        <v>44</v>
      </c>
      <c r="O68" s="133">
        <v>49</v>
      </c>
      <c r="P68" s="133">
        <v>6</v>
      </c>
      <c r="Q68" s="133">
        <v>39</v>
      </c>
      <c r="R68" s="133">
        <v>32</v>
      </c>
      <c r="S68" s="133">
        <v>27</v>
      </c>
      <c r="T68" s="133">
        <v>24</v>
      </c>
      <c r="U68" s="133">
        <v>487.5</v>
      </c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52"/>
      <c r="AP68" s="152"/>
      <c r="AQ68" s="152"/>
      <c r="AR68" s="152"/>
      <c r="AS68" s="152"/>
      <c r="AT68" s="152"/>
      <c r="AU68" s="152"/>
      <c r="AV68" s="152"/>
      <c r="AW68" s="152"/>
      <c r="AX68" s="152"/>
      <c r="AY68" s="152"/>
      <c r="AZ68" s="152"/>
      <c r="BA68" s="152"/>
      <c r="BB68" s="152"/>
      <c r="BC68" s="152"/>
      <c r="BD68" s="152"/>
      <c r="BE68" s="152"/>
      <c r="BF68" s="152"/>
      <c r="BG68" s="152"/>
      <c r="BH68" s="152"/>
      <c r="BI68" s="152"/>
      <c r="BJ68" s="152"/>
      <c r="BK68" s="152"/>
      <c r="BL68" s="152"/>
    </row>
    <row r="69" spans="1:64" x14ac:dyDescent="0.2">
      <c r="A69" s="39"/>
      <c r="B69" s="32" t="str">
        <f t="shared" si="114"/>
        <v xml:space="preserve">240 </v>
      </c>
      <c r="C69" s="151" t="s">
        <v>244</v>
      </c>
      <c r="D69" s="133"/>
      <c r="E69" s="133"/>
      <c r="F69" s="133"/>
      <c r="G69" s="133"/>
      <c r="H69" s="133"/>
      <c r="I69" s="133">
        <v>4</v>
      </c>
      <c r="J69" s="133">
        <v>12.5</v>
      </c>
      <c r="K69" s="133">
        <v>5</v>
      </c>
      <c r="L69" s="133">
        <v>7</v>
      </c>
      <c r="M69" s="133">
        <v>5</v>
      </c>
      <c r="N69" s="133">
        <v>4</v>
      </c>
      <c r="O69" s="133">
        <v>7</v>
      </c>
      <c r="P69" s="133">
        <v>4</v>
      </c>
      <c r="Q69" s="133">
        <v>2</v>
      </c>
      <c r="R69" s="133">
        <v>3</v>
      </c>
      <c r="S69" s="133">
        <v>2</v>
      </c>
      <c r="T69" s="133">
        <v>5</v>
      </c>
      <c r="U69" s="133">
        <v>60.5</v>
      </c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52"/>
      <c r="AP69" s="152"/>
      <c r="AQ69" s="152"/>
      <c r="AR69" s="152"/>
      <c r="AS69" s="152"/>
      <c r="AT69" s="152"/>
      <c r="AU69" s="152"/>
      <c r="AV69" s="152"/>
      <c r="AW69" s="152"/>
      <c r="AX69" s="152"/>
      <c r="AY69" s="152"/>
      <c r="AZ69" s="152"/>
      <c r="BA69" s="152"/>
      <c r="BB69" s="152"/>
      <c r="BC69" s="152"/>
      <c r="BD69" s="152"/>
      <c r="BE69" s="152"/>
      <c r="BF69" s="152"/>
      <c r="BG69" s="152"/>
      <c r="BH69" s="152"/>
      <c r="BI69" s="152"/>
      <c r="BJ69" s="152"/>
      <c r="BK69" s="152"/>
      <c r="BL69" s="152"/>
    </row>
    <row r="70" spans="1:64" x14ac:dyDescent="0.2">
      <c r="A70" s="39"/>
      <c r="B70" s="32" t="str">
        <f t="shared" si="114"/>
        <v xml:space="preserve">250 </v>
      </c>
      <c r="C70" s="133" t="s">
        <v>239</v>
      </c>
      <c r="D70" s="133"/>
      <c r="E70" s="133"/>
      <c r="F70" s="133"/>
      <c r="G70" s="133"/>
      <c r="H70" s="133"/>
      <c r="I70" s="133">
        <v>11</v>
      </c>
      <c r="J70" s="133">
        <v>10</v>
      </c>
      <c r="K70" s="133">
        <v>10</v>
      </c>
      <c r="L70" s="133"/>
      <c r="M70" s="133"/>
      <c r="N70" s="133">
        <v>5</v>
      </c>
      <c r="O70" s="133">
        <v>19.5</v>
      </c>
      <c r="P70" s="133">
        <v>31.25</v>
      </c>
      <c r="Q70" s="133">
        <v>51</v>
      </c>
      <c r="R70" s="133">
        <v>81</v>
      </c>
      <c r="S70" s="133">
        <v>45.5</v>
      </c>
      <c r="T70" s="133">
        <v>0.5</v>
      </c>
      <c r="U70" s="133">
        <v>264.75</v>
      </c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  <c r="AL70" s="133"/>
      <c r="AM70" s="133"/>
      <c r="AN70" s="133"/>
      <c r="AO70" s="152"/>
      <c r="AP70" s="152"/>
      <c r="AQ70" s="152"/>
      <c r="AR70" s="152"/>
      <c r="AS70" s="152"/>
      <c r="AT70" s="152"/>
      <c r="AU70" s="152"/>
      <c r="AV70" s="152"/>
      <c r="AW70" s="152"/>
      <c r="AX70" s="152"/>
      <c r="AY70" s="152"/>
      <c r="AZ70" s="152"/>
      <c r="BA70" s="152"/>
      <c r="BB70" s="152"/>
      <c r="BC70" s="152"/>
      <c r="BD70" s="152"/>
      <c r="BE70" s="152"/>
      <c r="BF70" s="152"/>
      <c r="BG70" s="152"/>
      <c r="BH70" s="152"/>
      <c r="BI70" s="152"/>
      <c r="BJ70" s="152"/>
      <c r="BK70" s="152"/>
      <c r="BL70" s="152"/>
    </row>
    <row r="71" spans="1:64" x14ac:dyDescent="0.2">
      <c r="A71" s="39"/>
      <c r="B71" s="32" t="str">
        <f t="shared" si="114"/>
        <v xml:space="preserve">280 </v>
      </c>
      <c r="C71" s="133" t="s">
        <v>233</v>
      </c>
      <c r="D71" s="133"/>
      <c r="E71" s="133"/>
      <c r="F71" s="133"/>
      <c r="G71" s="133"/>
      <c r="H71" s="133">
        <v>8</v>
      </c>
      <c r="I71" s="133">
        <v>10</v>
      </c>
      <c r="J71" s="133">
        <v>8</v>
      </c>
      <c r="K71" s="133">
        <v>15</v>
      </c>
      <c r="L71" s="133">
        <v>10</v>
      </c>
      <c r="M71" s="133">
        <v>14</v>
      </c>
      <c r="N71" s="133">
        <v>20</v>
      </c>
      <c r="O71" s="133">
        <v>20</v>
      </c>
      <c r="P71" s="133">
        <v>20</v>
      </c>
      <c r="Q71" s="133">
        <v>20</v>
      </c>
      <c r="R71" s="133">
        <v>20</v>
      </c>
      <c r="S71" s="133">
        <v>15</v>
      </c>
      <c r="T71" s="133">
        <v>9</v>
      </c>
      <c r="U71" s="133">
        <v>189</v>
      </c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52"/>
      <c r="AP71" s="152"/>
      <c r="AQ71" s="152"/>
      <c r="AR71" s="152"/>
      <c r="AS71" s="152"/>
      <c r="AT71" s="152"/>
      <c r="AU71" s="152"/>
      <c r="AV71" s="152"/>
      <c r="AW71" s="152"/>
      <c r="AX71" s="152"/>
      <c r="AY71" s="152"/>
      <c r="AZ71" s="152"/>
      <c r="BA71" s="152"/>
      <c r="BB71" s="152"/>
      <c r="BC71" s="152"/>
      <c r="BD71" s="152"/>
      <c r="BE71" s="152"/>
      <c r="BF71" s="152"/>
      <c r="BG71" s="152"/>
      <c r="BH71" s="152"/>
      <c r="BI71" s="152"/>
      <c r="BJ71" s="152"/>
      <c r="BK71" s="152"/>
      <c r="BL71" s="152"/>
    </row>
    <row r="72" spans="1:64" x14ac:dyDescent="0.2">
      <c r="A72" s="39"/>
      <c r="B72" s="32" t="str">
        <f t="shared" si="114"/>
        <v xml:space="preserve">290 </v>
      </c>
      <c r="C72" s="133" t="s">
        <v>204</v>
      </c>
      <c r="D72" s="133">
        <v>0.75</v>
      </c>
      <c r="E72" s="133">
        <v>0.5</v>
      </c>
      <c r="F72" s="133">
        <v>2.5</v>
      </c>
      <c r="G72" s="133">
        <v>4.5</v>
      </c>
      <c r="H72" s="133">
        <v>6.5</v>
      </c>
      <c r="I72" s="133">
        <v>11.5</v>
      </c>
      <c r="J72" s="133">
        <v>20</v>
      </c>
      <c r="K72" s="133">
        <v>20.5</v>
      </c>
      <c r="L72" s="133">
        <v>26.5</v>
      </c>
      <c r="M72" s="133">
        <v>22.25</v>
      </c>
      <c r="N72" s="133">
        <v>3.5</v>
      </c>
      <c r="O72" s="133">
        <v>28</v>
      </c>
      <c r="P72" s="133">
        <v>31</v>
      </c>
      <c r="Q72" s="133">
        <v>32.5</v>
      </c>
      <c r="R72" s="133">
        <v>20</v>
      </c>
      <c r="S72" s="133">
        <v>17.25</v>
      </c>
      <c r="T72" s="133">
        <v>15.5</v>
      </c>
      <c r="U72" s="133">
        <v>263.25</v>
      </c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52"/>
      <c r="AP72" s="152"/>
      <c r="AQ72" s="152"/>
      <c r="AR72" s="152"/>
      <c r="AS72" s="152"/>
      <c r="AT72" s="152"/>
      <c r="AU72" s="152"/>
      <c r="AV72" s="152"/>
      <c r="AW72" s="152"/>
      <c r="AX72" s="152"/>
      <c r="AY72" s="152"/>
      <c r="AZ72" s="152"/>
      <c r="BA72" s="152"/>
      <c r="BB72" s="152"/>
      <c r="BC72" s="152"/>
      <c r="BD72" s="152"/>
      <c r="BE72" s="152"/>
      <c r="BF72" s="152"/>
      <c r="BG72" s="152"/>
      <c r="BH72" s="152"/>
      <c r="BI72" s="152"/>
      <c r="BJ72" s="152"/>
      <c r="BK72" s="152"/>
      <c r="BL72" s="152"/>
    </row>
    <row r="73" spans="1:64" x14ac:dyDescent="0.2">
      <c r="A73" s="39"/>
      <c r="B73" s="32" t="str">
        <f t="shared" si="114"/>
        <v xml:space="preserve">310 </v>
      </c>
      <c r="C73" s="133" t="s">
        <v>205</v>
      </c>
      <c r="D73" s="133">
        <v>21</v>
      </c>
      <c r="E73" s="133">
        <v>42.5</v>
      </c>
      <c r="F73" s="133">
        <v>51</v>
      </c>
      <c r="G73" s="133">
        <v>9</v>
      </c>
      <c r="H73" s="133">
        <v>15</v>
      </c>
      <c r="I73" s="133">
        <v>38</v>
      </c>
      <c r="J73" s="133">
        <v>42</v>
      </c>
      <c r="K73" s="133">
        <v>43.5</v>
      </c>
      <c r="L73" s="133">
        <v>27</v>
      </c>
      <c r="M73" s="133">
        <v>7.25</v>
      </c>
      <c r="N73" s="133">
        <v>34.5</v>
      </c>
      <c r="O73" s="133">
        <v>26.5</v>
      </c>
      <c r="P73" s="133">
        <v>20.25</v>
      </c>
      <c r="Q73" s="133">
        <v>3</v>
      </c>
      <c r="R73" s="133">
        <v>11.5</v>
      </c>
      <c r="S73" s="133">
        <v>15</v>
      </c>
      <c r="T73" s="133">
        <v>33.5</v>
      </c>
      <c r="U73" s="133">
        <v>440.5</v>
      </c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52"/>
      <c r="AP73" s="152"/>
      <c r="AQ73" s="152"/>
      <c r="AR73" s="152"/>
      <c r="AS73" s="152"/>
      <c r="AT73" s="152"/>
      <c r="AU73" s="152"/>
      <c r="AV73" s="152"/>
      <c r="AW73" s="152"/>
      <c r="AX73" s="152"/>
      <c r="AY73" s="152"/>
      <c r="AZ73" s="152"/>
      <c r="BA73" s="152"/>
      <c r="BB73" s="152"/>
      <c r="BC73" s="152"/>
      <c r="BD73" s="152"/>
      <c r="BE73" s="152"/>
      <c r="BF73" s="152"/>
      <c r="BG73" s="152"/>
      <c r="BH73" s="152"/>
      <c r="BI73" s="152"/>
      <c r="BJ73" s="152"/>
      <c r="BK73" s="152"/>
      <c r="BL73" s="152"/>
    </row>
    <row r="74" spans="1:64" x14ac:dyDescent="0.2">
      <c r="A74" s="39"/>
      <c r="B74" s="32" t="str">
        <f t="shared" si="114"/>
        <v xml:space="preserve">320 </v>
      </c>
      <c r="C74" s="133" t="s">
        <v>206</v>
      </c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>
        <v>0</v>
      </c>
      <c r="P74" s="133">
        <v>0</v>
      </c>
      <c r="Q74" s="133"/>
      <c r="R74" s="133">
        <v>0</v>
      </c>
      <c r="S74" s="133">
        <v>0</v>
      </c>
      <c r="T74" s="133">
        <v>0</v>
      </c>
      <c r="U74" s="133">
        <v>0</v>
      </c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52"/>
      <c r="AP74" s="152"/>
      <c r="AQ74" s="152"/>
      <c r="AR74" s="152"/>
      <c r="AS74" s="152"/>
      <c r="AT74" s="152"/>
      <c r="AU74" s="152"/>
      <c r="AV74" s="152"/>
      <c r="AW74" s="152"/>
      <c r="AX74" s="152"/>
      <c r="AY74" s="152"/>
      <c r="AZ74" s="152"/>
      <c r="BA74" s="152"/>
      <c r="BB74" s="152"/>
      <c r="BC74" s="152"/>
      <c r="BD74" s="152"/>
      <c r="BE74" s="152"/>
      <c r="BF74" s="152"/>
      <c r="BG74" s="152"/>
      <c r="BH74" s="152"/>
      <c r="BI74" s="152"/>
      <c r="BJ74" s="152"/>
      <c r="BK74" s="152"/>
      <c r="BL74" s="152"/>
    </row>
    <row r="75" spans="1:64" x14ac:dyDescent="0.2">
      <c r="A75" s="39"/>
      <c r="B75" s="32" t="str">
        <f t="shared" si="114"/>
        <v xml:space="preserve">321 </v>
      </c>
      <c r="C75" s="133" t="s">
        <v>207</v>
      </c>
      <c r="D75" s="133"/>
      <c r="E75" s="133"/>
      <c r="F75" s="133"/>
      <c r="G75" s="133"/>
      <c r="H75" s="133"/>
      <c r="I75" s="133"/>
      <c r="J75" s="133">
        <v>38</v>
      </c>
      <c r="K75" s="133">
        <v>35</v>
      </c>
      <c r="L75" s="133"/>
      <c r="M75" s="133"/>
      <c r="N75" s="133">
        <v>1</v>
      </c>
      <c r="O75" s="133">
        <v>18</v>
      </c>
      <c r="P75" s="133">
        <v>10</v>
      </c>
      <c r="Q75" s="133">
        <v>27</v>
      </c>
      <c r="R75" s="133">
        <v>21</v>
      </c>
      <c r="S75" s="133">
        <v>15</v>
      </c>
      <c r="T75" s="133"/>
      <c r="U75" s="133">
        <v>165</v>
      </c>
      <c r="V75" s="133"/>
      <c r="W75" s="133"/>
      <c r="X75" s="133"/>
      <c r="Y75" s="133"/>
      <c r="Z75" s="133"/>
      <c r="AA75" s="133"/>
      <c r="AB75" s="133"/>
      <c r="AC75" s="133"/>
      <c r="AD75" s="133"/>
      <c r="AE75" s="133"/>
      <c r="AF75" s="133"/>
      <c r="AG75" s="133"/>
      <c r="AH75" s="133"/>
      <c r="AI75" s="133"/>
      <c r="AJ75" s="133"/>
      <c r="AK75" s="133"/>
      <c r="AL75" s="133"/>
      <c r="AM75" s="133"/>
      <c r="AN75" s="133"/>
      <c r="AO75" s="152"/>
      <c r="AP75" s="152"/>
      <c r="AQ75" s="152"/>
      <c r="AR75" s="152"/>
      <c r="AS75" s="152"/>
      <c r="AT75" s="152"/>
      <c r="AU75" s="152"/>
      <c r="AV75" s="152"/>
      <c r="AW75" s="152"/>
      <c r="AX75" s="152"/>
      <c r="AY75" s="152"/>
      <c r="AZ75" s="152"/>
      <c r="BA75" s="152"/>
      <c r="BB75" s="152"/>
      <c r="BC75" s="152"/>
      <c r="BD75" s="152"/>
      <c r="BE75" s="152"/>
      <c r="BF75" s="152"/>
      <c r="BG75" s="152"/>
      <c r="BH75" s="152"/>
      <c r="BI75" s="152"/>
      <c r="BJ75" s="152"/>
      <c r="BK75" s="152"/>
      <c r="BL75" s="152"/>
    </row>
    <row r="76" spans="1:64" x14ac:dyDescent="0.2">
      <c r="A76" s="39"/>
      <c r="B76" s="32" t="str">
        <f t="shared" si="114"/>
        <v xml:space="preserve">360 </v>
      </c>
      <c r="C76" s="133" t="s">
        <v>208</v>
      </c>
      <c r="D76" s="133"/>
      <c r="E76" s="133"/>
      <c r="F76" s="133"/>
      <c r="G76" s="133">
        <v>7</v>
      </c>
      <c r="H76" s="133">
        <v>12</v>
      </c>
      <c r="I76" s="133">
        <v>33</v>
      </c>
      <c r="J76" s="133">
        <v>34</v>
      </c>
      <c r="K76" s="133">
        <v>35</v>
      </c>
      <c r="L76" s="133">
        <v>63</v>
      </c>
      <c r="M76" s="133">
        <v>76</v>
      </c>
      <c r="N76" s="133">
        <v>85</v>
      </c>
      <c r="O76" s="133">
        <v>60</v>
      </c>
      <c r="P76" s="133">
        <v>52</v>
      </c>
      <c r="Q76" s="133">
        <v>60</v>
      </c>
      <c r="R76" s="133">
        <v>54</v>
      </c>
      <c r="S76" s="133">
        <v>60</v>
      </c>
      <c r="T76" s="133">
        <v>60</v>
      </c>
      <c r="U76" s="133">
        <v>691</v>
      </c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x14ac:dyDescent="0.2">
      <c r="A77" s="39"/>
      <c r="B77" s="32" t="str">
        <f t="shared" si="114"/>
        <v xml:space="preserve">370 </v>
      </c>
      <c r="C77" s="133" t="s">
        <v>245</v>
      </c>
      <c r="D77" s="133"/>
      <c r="E77" s="133"/>
      <c r="F77" s="133"/>
      <c r="G77" s="133"/>
      <c r="H77" s="133">
        <v>9</v>
      </c>
      <c r="I77" s="133">
        <v>13</v>
      </c>
      <c r="J77" s="133">
        <v>16</v>
      </c>
      <c r="K77" s="133">
        <v>19</v>
      </c>
      <c r="L77" s="133">
        <v>18</v>
      </c>
      <c r="M77" s="133">
        <v>19</v>
      </c>
      <c r="N77" s="133">
        <v>19</v>
      </c>
      <c r="O77" s="133">
        <v>13</v>
      </c>
      <c r="P77" s="133">
        <v>19</v>
      </c>
      <c r="Q77" s="133">
        <v>10</v>
      </c>
      <c r="R77" s="133">
        <v>11.5</v>
      </c>
      <c r="S77" s="133">
        <v>15</v>
      </c>
      <c r="T77" s="133">
        <v>5.5</v>
      </c>
      <c r="U77" s="133">
        <v>187</v>
      </c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x14ac:dyDescent="0.2">
      <c r="A78" s="39"/>
      <c r="B78" s="32" t="str">
        <f t="shared" si="114"/>
        <v xml:space="preserve">380 </v>
      </c>
      <c r="C78" s="133" t="s">
        <v>246</v>
      </c>
      <c r="D78" s="133"/>
      <c r="E78" s="133"/>
      <c r="F78" s="133"/>
      <c r="G78" s="133"/>
      <c r="H78" s="133">
        <v>15</v>
      </c>
      <c r="I78" s="133">
        <v>15</v>
      </c>
      <c r="J78" s="133">
        <v>22.5</v>
      </c>
      <c r="K78" s="133">
        <v>19</v>
      </c>
      <c r="L78" s="133">
        <v>16</v>
      </c>
      <c r="M78" s="133">
        <v>6</v>
      </c>
      <c r="N78" s="133">
        <v>18</v>
      </c>
      <c r="O78" s="133">
        <v>9</v>
      </c>
      <c r="P78" s="133">
        <v>8</v>
      </c>
      <c r="Q78" s="133">
        <v>8</v>
      </c>
      <c r="R78" s="133">
        <v>8</v>
      </c>
      <c r="S78" s="133">
        <v>7</v>
      </c>
      <c r="T78" s="133">
        <v>7</v>
      </c>
      <c r="U78" s="133">
        <v>158.5</v>
      </c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52"/>
      <c r="AP78" s="152"/>
      <c r="AQ78" s="152"/>
      <c r="AR78" s="152"/>
      <c r="AS78" s="152"/>
      <c r="AT78" s="152"/>
      <c r="AU78" s="152"/>
      <c r="AV78" s="152"/>
      <c r="AW78" s="152"/>
      <c r="AX78" s="152"/>
      <c r="AY78" s="152"/>
      <c r="AZ78" s="152"/>
      <c r="BA78" s="152"/>
      <c r="BB78" s="152"/>
      <c r="BC78" s="152"/>
      <c r="BD78" s="152"/>
      <c r="BE78" s="152"/>
      <c r="BF78" s="152"/>
      <c r="BG78" s="152"/>
      <c r="BH78" s="152"/>
      <c r="BI78" s="152"/>
      <c r="BJ78" s="152"/>
      <c r="BK78" s="152"/>
      <c r="BL78" s="152"/>
    </row>
    <row r="79" spans="1:64" x14ac:dyDescent="0.2">
      <c r="A79" s="39"/>
      <c r="B79" s="32" t="str">
        <f t="shared" si="114"/>
        <v xml:space="preserve">410 </v>
      </c>
      <c r="C79" s="133" t="s">
        <v>209</v>
      </c>
      <c r="D79" s="133"/>
      <c r="E79" s="133"/>
      <c r="F79" s="133"/>
      <c r="G79" s="133"/>
      <c r="H79" s="133"/>
      <c r="I79" s="133">
        <v>38</v>
      </c>
      <c r="J79" s="133">
        <v>47</v>
      </c>
      <c r="K79" s="133">
        <v>20</v>
      </c>
      <c r="L79" s="133"/>
      <c r="M79" s="133"/>
      <c r="N79" s="133"/>
      <c r="O79" s="133"/>
      <c r="P79" s="133">
        <v>0</v>
      </c>
      <c r="Q79" s="133"/>
      <c r="R79" s="133"/>
      <c r="S79" s="133"/>
      <c r="T79" s="133"/>
      <c r="U79" s="133">
        <v>105</v>
      </c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  <c r="AL79" s="133"/>
      <c r="AM79" s="133"/>
      <c r="AN79" s="133"/>
      <c r="AO79" s="152"/>
      <c r="AP79" s="152"/>
      <c r="AQ79" s="152"/>
      <c r="AR79" s="152"/>
      <c r="AS79" s="152"/>
      <c r="AT79" s="152"/>
      <c r="AU79" s="152"/>
      <c r="AV79" s="152"/>
      <c r="AW79" s="152"/>
      <c r="AX79" s="152"/>
      <c r="AY79" s="152"/>
      <c r="AZ79" s="152"/>
      <c r="BA79" s="152"/>
      <c r="BB79" s="152"/>
      <c r="BC79" s="152"/>
      <c r="BD79" s="152"/>
      <c r="BE79" s="152"/>
      <c r="BF79" s="152"/>
      <c r="BG79" s="152"/>
      <c r="BH79" s="152"/>
      <c r="BI79" s="152"/>
      <c r="BJ79" s="152"/>
      <c r="BK79" s="152"/>
      <c r="BL79" s="152"/>
    </row>
    <row r="80" spans="1:64" x14ac:dyDescent="0.2">
      <c r="A80" s="39"/>
      <c r="B80" s="32" t="str">
        <f t="shared" si="114"/>
        <v xml:space="preserve">460 </v>
      </c>
      <c r="C80" s="133" t="s">
        <v>210</v>
      </c>
      <c r="D80" s="133"/>
      <c r="E80" s="133"/>
      <c r="F80" s="133"/>
      <c r="G80" s="133">
        <v>20</v>
      </c>
      <c r="H80" s="133">
        <v>24</v>
      </c>
      <c r="I80" s="133">
        <v>24</v>
      </c>
      <c r="J80" s="133">
        <v>70</v>
      </c>
      <c r="K80" s="141">
        <v>44</v>
      </c>
      <c r="L80" s="133">
        <v>48</v>
      </c>
      <c r="M80" s="133">
        <v>48</v>
      </c>
      <c r="N80" s="133">
        <v>45</v>
      </c>
      <c r="O80" s="133">
        <v>60</v>
      </c>
      <c r="P80" s="133">
        <v>60</v>
      </c>
      <c r="Q80" s="133">
        <v>60</v>
      </c>
      <c r="R80" s="133">
        <v>60</v>
      </c>
      <c r="S80" s="133">
        <v>60</v>
      </c>
      <c r="T80" s="133">
        <v>60</v>
      </c>
      <c r="U80" s="133">
        <v>683</v>
      </c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52"/>
      <c r="AP80" s="152"/>
      <c r="AQ80" s="152"/>
      <c r="AR80" s="152"/>
      <c r="AS80" s="152"/>
      <c r="AT80" s="152"/>
      <c r="AU80" s="152"/>
      <c r="AV80" s="152"/>
      <c r="AW80" s="152"/>
      <c r="AX80" s="152"/>
      <c r="AY80" s="152"/>
      <c r="AZ80" s="152"/>
      <c r="BA80" s="152"/>
      <c r="BB80" s="152"/>
      <c r="BC80" s="152"/>
      <c r="BD80" s="152"/>
      <c r="BE80" s="152"/>
      <c r="BF80" s="152"/>
      <c r="BG80" s="152"/>
      <c r="BH80" s="152"/>
      <c r="BI80" s="152"/>
      <c r="BJ80" s="152"/>
      <c r="BK80" s="152"/>
      <c r="BL80" s="152"/>
    </row>
    <row r="81" spans="1:64" ht="12.75" customHeight="1" x14ac:dyDescent="0.25">
      <c r="A81" s="39"/>
      <c r="B81" s="32" t="str">
        <f t="shared" si="114"/>
        <v xml:space="preserve">470 </v>
      </c>
      <c r="C81" s="133" t="s">
        <v>247</v>
      </c>
      <c r="D81" s="133"/>
      <c r="E81" s="133"/>
      <c r="F81" s="133">
        <v>57.5</v>
      </c>
      <c r="G81" s="153">
        <v>39.5</v>
      </c>
      <c r="H81" s="153">
        <v>62</v>
      </c>
      <c r="I81" s="133">
        <v>80</v>
      </c>
      <c r="J81" s="133">
        <v>92</v>
      </c>
      <c r="K81" s="141">
        <v>60</v>
      </c>
      <c r="L81" s="141">
        <v>108</v>
      </c>
      <c r="M81" s="133">
        <v>74.5</v>
      </c>
      <c r="N81" s="133">
        <v>90</v>
      </c>
      <c r="O81" s="133">
        <v>115.5</v>
      </c>
      <c r="P81" s="133">
        <v>128</v>
      </c>
      <c r="Q81" s="133">
        <v>128.5</v>
      </c>
      <c r="R81" s="141">
        <v>94.5</v>
      </c>
      <c r="S81" s="141">
        <v>144.5</v>
      </c>
      <c r="T81" s="141">
        <v>60.5</v>
      </c>
      <c r="U81" s="141">
        <v>1335</v>
      </c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52"/>
      <c r="AP81" s="152"/>
      <c r="AQ81" s="152"/>
      <c r="AR81" s="152"/>
      <c r="AS81" s="152"/>
      <c r="AT81" s="152"/>
      <c r="AU81" s="152"/>
      <c r="AV81" s="152"/>
      <c r="AW81" s="152"/>
      <c r="AX81" s="152"/>
      <c r="AY81" s="152"/>
      <c r="AZ81" s="152"/>
      <c r="BA81" s="152"/>
      <c r="BB81" s="152"/>
      <c r="BC81" s="152"/>
      <c r="BD81" s="152"/>
      <c r="BE81" s="152"/>
      <c r="BF81" s="152"/>
      <c r="BG81" s="152"/>
      <c r="BH81" s="152"/>
      <c r="BI81" s="152"/>
      <c r="BJ81" s="152"/>
      <c r="BK81" s="152"/>
      <c r="BL81" s="152"/>
    </row>
    <row r="82" spans="1:64" x14ac:dyDescent="0.2">
      <c r="A82" s="39"/>
      <c r="B82" s="32" t="str">
        <f t="shared" si="114"/>
        <v xml:space="preserve">480 </v>
      </c>
      <c r="C82" s="133" t="s">
        <v>248</v>
      </c>
      <c r="D82" s="133"/>
      <c r="E82" s="133">
        <v>8</v>
      </c>
      <c r="F82" s="133"/>
      <c r="G82" s="133">
        <v>0.5</v>
      </c>
      <c r="H82" s="133">
        <v>0.5</v>
      </c>
      <c r="I82" s="133">
        <v>13.5</v>
      </c>
      <c r="J82" s="133">
        <v>5</v>
      </c>
      <c r="K82" s="133">
        <v>24</v>
      </c>
      <c r="L82" s="141">
        <v>17.5</v>
      </c>
      <c r="M82" s="133">
        <v>13</v>
      </c>
      <c r="N82" s="141">
        <v>2</v>
      </c>
      <c r="O82" s="133"/>
      <c r="P82" s="133"/>
      <c r="Q82" s="133"/>
      <c r="R82" s="133"/>
      <c r="S82" s="133"/>
      <c r="T82" s="133"/>
      <c r="U82" s="133">
        <v>84</v>
      </c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52"/>
      <c r="AP82" s="152"/>
      <c r="AQ82" s="152"/>
      <c r="AR82" s="152"/>
      <c r="AS82" s="152"/>
      <c r="AT82" s="152"/>
      <c r="AU82" s="152"/>
      <c r="AV82" s="152"/>
      <c r="AW82" s="152"/>
      <c r="AX82" s="152"/>
      <c r="AY82" s="152"/>
      <c r="AZ82" s="152"/>
      <c r="BA82" s="152"/>
      <c r="BB82" s="152"/>
      <c r="BC82" s="152"/>
      <c r="BD82" s="152"/>
      <c r="BE82" s="152"/>
      <c r="BF82" s="152"/>
      <c r="BG82" s="152"/>
      <c r="BH82" s="152"/>
      <c r="BI82" s="152"/>
      <c r="BJ82" s="152"/>
      <c r="BK82" s="152"/>
      <c r="BL82" s="152"/>
    </row>
    <row r="83" spans="1:64" x14ac:dyDescent="0.2">
      <c r="A83" s="39"/>
      <c r="B83" s="32" t="str">
        <f t="shared" si="114"/>
        <v xml:space="preserve">490 </v>
      </c>
      <c r="C83" s="133" t="s">
        <v>211</v>
      </c>
      <c r="D83" s="133"/>
      <c r="E83" s="133"/>
      <c r="F83" s="133"/>
      <c r="G83" s="133"/>
      <c r="H83" s="133"/>
      <c r="I83" s="133">
        <v>4</v>
      </c>
      <c r="J83" s="133">
        <v>2.5</v>
      </c>
      <c r="K83" s="133">
        <v>1</v>
      </c>
      <c r="L83" s="133">
        <v>4.5</v>
      </c>
      <c r="M83" s="133">
        <v>3</v>
      </c>
      <c r="N83" s="133">
        <v>2</v>
      </c>
      <c r="O83" s="133">
        <v>10</v>
      </c>
      <c r="P83" s="133">
        <v>7</v>
      </c>
      <c r="Q83" s="133">
        <v>9.5</v>
      </c>
      <c r="R83" s="133">
        <v>5.5</v>
      </c>
      <c r="S83" s="141">
        <v>30.5</v>
      </c>
      <c r="T83" s="133">
        <v>11</v>
      </c>
      <c r="U83" s="133">
        <v>90.5</v>
      </c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52"/>
      <c r="AP83" s="152"/>
      <c r="AQ83" s="152"/>
      <c r="AR83" s="152"/>
      <c r="AS83" s="152"/>
      <c r="AT83" s="152"/>
      <c r="AU83" s="152"/>
      <c r="AV83" s="152"/>
      <c r="AW83" s="152"/>
      <c r="AX83" s="152"/>
      <c r="AY83" s="152"/>
      <c r="AZ83" s="152"/>
      <c r="BA83" s="152"/>
      <c r="BB83" s="152"/>
      <c r="BC83" s="152"/>
      <c r="BD83" s="152"/>
      <c r="BE83" s="152"/>
      <c r="BF83" s="152"/>
      <c r="BG83" s="152"/>
      <c r="BH83" s="152"/>
      <c r="BI83" s="152"/>
      <c r="BJ83" s="152"/>
      <c r="BK83" s="152"/>
      <c r="BL83" s="152"/>
    </row>
    <row r="84" spans="1:64" x14ac:dyDescent="0.2">
      <c r="A84" s="39"/>
      <c r="B84" s="32" t="str">
        <f t="shared" ref="B84:B87" si="115">LEFT(C84,4)</f>
        <v>Gran</v>
      </c>
      <c r="C84" s="133" t="s">
        <v>44</v>
      </c>
      <c r="D84" s="133">
        <v>21.75</v>
      </c>
      <c r="E84" s="133">
        <v>67</v>
      </c>
      <c r="F84" s="133">
        <v>134</v>
      </c>
      <c r="G84" s="133">
        <v>99.5</v>
      </c>
      <c r="H84" s="133">
        <v>193.5</v>
      </c>
      <c r="I84" s="133">
        <v>386</v>
      </c>
      <c r="J84" s="133">
        <v>505.5</v>
      </c>
      <c r="K84" s="133">
        <v>454</v>
      </c>
      <c r="L84" s="133">
        <v>471</v>
      </c>
      <c r="M84" s="133">
        <v>393</v>
      </c>
      <c r="N84" s="133">
        <v>448</v>
      </c>
      <c r="O84" s="133">
        <v>511</v>
      </c>
      <c r="P84" s="133">
        <v>444</v>
      </c>
      <c r="Q84" s="133">
        <v>489.5</v>
      </c>
      <c r="R84" s="141">
        <v>485</v>
      </c>
      <c r="S84" s="141">
        <v>523.75</v>
      </c>
      <c r="T84" s="141">
        <v>331.5</v>
      </c>
      <c r="U84" s="141">
        <v>5958</v>
      </c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52"/>
      <c r="AP84" s="152"/>
      <c r="AQ84" s="152"/>
      <c r="AR84" s="152"/>
      <c r="AS84" s="152"/>
      <c r="AT84" s="152"/>
      <c r="AU84" s="152"/>
      <c r="AV84" s="152"/>
      <c r="AW84" s="152"/>
      <c r="AX84" s="152"/>
      <c r="AY84" s="152"/>
      <c r="AZ84" s="152"/>
      <c r="BA84" s="152"/>
      <c r="BB84" s="152"/>
      <c r="BC84" s="152"/>
      <c r="BD84" s="152"/>
      <c r="BE84" s="152"/>
      <c r="BF84" s="152"/>
      <c r="BG84" s="152"/>
      <c r="BH84" s="152"/>
      <c r="BI84" s="152"/>
      <c r="BJ84" s="152"/>
      <c r="BK84" s="152"/>
      <c r="BL84" s="152"/>
    </row>
    <row r="85" spans="1:64" x14ac:dyDescent="0.2">
      <c r="A85" s="39"/>
      <c r="B85" s="32" t="str">
        <f t="shared" si="115"/>
        <v/>
      </c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52"/>
      <c r="AP85" s="152"/>
      <c r="AQ85" s="152"/>
      <c r="AR85" s="152"/>
      <c r="AS85" s="152"/>
      <c r="AT85" s="152"/>
      <c r="AU85" s="152"/>
      <c r="AV85" s="152"/>
      <c r="AW85" s="152"/>
      <c r="AX85" s="152"/>
      <c r="AY85" s="152"/>
      <c r="AZ85" s="152"/>
      <c r="BA85" s="152"/>
      <c r="BB85" s="152"/>
      <c r="BC85" s="152"/>
      <c r="BD85" s="152"/>
      <c r="BE85" s="152"/>
      <c r="BF85" s="152"/>
      <c r="BG85" s="152"/>
      <c r="BH85" s="152"/>
      <c r="BI85" s="152"/>
      <c r="BJ85" s="152"/>
      <c r="BK85" s="152"/>
      <c r="BL85" s="152"/>
    </row>
    <row r="86" spans="1:64" x14ac:dyDescent="0.2">
      <c r="A86" s="39"/>
      <c r="B86" s="32" t="str">
        <f t="shared" si="115"/>
        <v/>
      </c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52"/>
      <c r="AP86" s="152"/>
      <c r="AQ86" s="152"/>
      <c r="AR86" s="152"/>
      <c r="AS86" s="152"/>
      <c r="AT86" s="152"/>
      <c r="AU86" s="152"/>
      <c r="AV86" s="152"/>
      <c r="AW86" s="152"/>
      <c r="AX86" s="152"/>
      <c r="AY86" s="152"/>
      <c r="AZ86" s="152"/>
      <c r="BA86" s="152"/>
      <c r="BB86" s="152"/>
      <c r="BC86" s="152"/>
      <c r="BD86" s="152"/>
      <c r="BE86" s="152"/>
      <c r="BF86" s="152"/>
      <c r="BG86" s="152"/>
      <c r="BH86" s="152"/>
      <c r="BI86" s="152"/>
      <c r="BJ86" s="152"/>
      <c r="BK86" s="152"/>
      <c r="BL86" s="152"/>
    </row>
    <row r="87" spans="1:64" x14ac:dyDescent="0.2">
      <c r="A87" s="39"/>
      <c r="B87" s="32" t="str">
        <f t="shared" si="115"/>
        <v/>
      </c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52"/>
      <c r="AP87" s="152"/>
      <c r="AQ87" s="152"/>
      <c r="AR87" s="152"/>
      <c r="AS87" s="152"/>
      <c r="AT87" s="152"/>
      <c r="AU87" s="152"/>
      <c r="AV87" s="152"/>
      <c r="AW87" s="152"/>
      <c r="AX87" s="152"/>
      <c r="AY87" s="152"/>
      <c r="AZ87" s="152"/>
      <c r="BA87" s="152"/>
      <c r="BB87" s="152"/>
      <c r="BC87" s="152"/>
      <c r="BD87" s="152"/>
      <c r="BE87" s="152"/>
      <c r="BF87" s="152"/>
      <c r="BG87" s="152"/>
      <c r="BH87" s="152"/>
      <c r="BI87" s="152"/>
      <c r="BJ87" s="152"/>
      <c r="BK87" s="152"/>
      <c r="BL87" s="152"/>
    </row>
    <row r="88" spans="1:64" x14ac:dyDescent="0.2">
      <c r="A88" s="39"/>
      <c r="B88" s="32" t="str">
        <f t="shared" si="114"/>
        <v/>
      </c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</row>
    <row r="89" spans="1:64" x14ac:dyDescent="0.2">
      <c r="A89" s="39"/>
      <c r="B89" s="32" t="str">
        <f t="shared" si="114"/>
        <v/>
      </c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  <c r="AE89" s="133"/>
      <c r="AF89" s="133"/>
      <c r="AG89" s="133"/>
      <c r="AH89" s="133"/>
      <c r="AI89" s="133"/>
      <c r="AJ89" s="133"/>
      <c r="AK89" s="133"/>
      <c r="AL89" s="133"/>
      <c r="AM89" s="133"/>
      <c r="AN89" s="133"/>
      <c r="AO89" s="152"/>
      <c r="AP89" s="152"/>
      <c r="AQ89" s="152"/>
      <c r="AR89" s="152"/>
      <c r="AS89" s="152"/>
      <c r="AT89" s="152"/>
      <c r="AU89" s="152"/>
      <c r="AV89" s="152"/>
      <c r="AW89" s="152"/>
      <c r="AX89" s="152"/>
      <c r="AY89" s="152"/>
      <c r="AZ89" s="152"/>
      <c r="BA89" s="152"/>
      <c r="BB89" s="152"/>
      <c r="BC89" s="152"/>
      <c r="BD89" s="152"/>
      <c r="BE89" s="152"/>
      <c r="BF89" s="152"/>
      <c r="BG89" s="152"/>
      <c r="BH89" s="152"/>
      <c r="BI89" s="152"/>
      <c r="BJ89" s="152"/>
      <c r="BK89" s="152"/>
      <c r="BL89" s="152"/>
    </row>
    <row r="90" spans="1:64" x14ac:dyDescent="0.2">
      <c r="A90" s="39"/>
      <c r="B90" s="32" t="str">
        <f t="shared" si="114"/>
        <v/>
      </c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  <c r="AE90" s="133"/>
      <c r="AF90" s="133"/>
      <c r="AG90" s="133"/>
      <c r="AH90" s="133"/>
      <c r="AI90" s="133"/>
      <c r="AJ90" s="133"/>
      <c r="AK90" s="133"/>
      <c r="AL90" s="133"/>
      <c r="AM90" s="133"/>
      <c r="AN90" s="133"/>
      <c r="AO90" s="152"/>
      <c r="AP90" s="152"/>
      <c r="AQ90" s="152"/>
      <c r="AR90" s="152"/>
      <c r="AS90" s="152"/>
      <c r="AT90" s="152"/>
      <c r="AU90" s="152"/>
      <c r="AV90" s="152"/>
      <c r="AW90" s="152"/>
      <c r="AX90" s="152"/>
      <c r="AY90" s="152"/>
      <c r="AZ90" s="152"/>
      <c r="BA90" s="152"/>
      <c r="BB90" s="152"/>
      <c r="BC90" s="152"/>
      <c r="BD90" s="152"/>
      <c r="BE90" s="152"/>
      <c r="BF90" s="152"/>
      <c r="BG90" s="152"/>
      <c r="BH90" s="152"/>
      <c r="BI90" s="152"/>
      <c r="BJ90" s="152"/>
      <c r="BK90" s="152"/>
      <c r="BL90" s="152"/>
    </row>
    <row r="91" spans="1:64" x14ac:dyDescent="0.2">
      <c r="A91" s="39"/>
      <c r="B91" s="32" t="str">
        <f t="shared" si="114"/>
        <v/>
      </c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  <c r="AC91" s="133"/>
      <c r="AD91" s="133"/>
      <c r="AE91" s="133"/>
      <c r="AF91" s="133"/>
      <c r="AG91" s="133"/>
      <c r="AH91" s="133"/>
      <c r="AI91" s="133"/>
      <c r="AJ91" s="133"/>
      <c r="AK91" s="133"/>
      <c r="AL91" s="133"/>
      <c r="AM91" s="133"/>
      <c r="AN91" s="133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x14ac:dyDescent="0.2">
      <c r="A92" s="106"/>
      <c r="B92" s="32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  <c r="AD92" s="133"/>
      <c r="AE92" s="133"/>
      <c r="AF92" s="133"/>
      <c r="AG92" s="133"/>
      <c r="AH92" s="133"/>
      <c r="AI92" s="133"/>
      <c r="AJ92" s="133"/>
      <c r="AK92" s="133"/>
      <c r="AL92" s="133"/>
      <c r="AM92" s="133"/>
      <c r="AN92" s="133"/>
      <c r="AO92" s="152"/>
      <c r="AP92" s="152"/>
      <c r="AQ92" s="152"/>
      <c r="AR92" s="152"/>
      <c r="AS92" s="152"/>
      <c r="AT92" s="152"/>
      <c r="AU92" s="152"/>
      <c r="AV92" s="152"/>
      <c r="AW92" s="152"/>
      <c r="AX92" s="152"/>
      <c r="AY92" s="152"/>
      <c r="AZ92" s="152"/>
      <c r="BA92" s="152"/>
      <c r="BB92" s="152"/>
      <c r="BC92" s="152"/>
      <c r="BD92" s="152"/>
      <c r="BE92" s="152"/>
      <c r="BF92" s="152"/>
      <c r="BG92" s="152"/>
      <c r="BH92" s="152"/>
      <c r="BI92" s="152"/>
      <c r="BJ92" s="152"/>
      <c r="BK92" s="152"/>
      <c r="BL92" s="152"/>
    </row>
    <row r="93" spans="1:64" x14ac:dyDescent="0.2">
      <c r="A93" s="39"/>
      <c r="B93" s="32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3"/>
      <c r="AC93" s="133"/>
      <c r="AD93" s="133"/>
      <c r="AE93" s="133"/>
      <c r="AF93" s="133"/>
      <c r="AG93" s="133"/>
      <c r="AH93" s="133"/>
      <c r="AI93" s="133"/>
      <c r="AJ93" s="133"/>
      <c r="AK93" s="133"/>
      <c r="AL93" s="133"/>
      <c r="AM93" s="133"/>
      <c r="AN93" s="133"/>
      <c r="AO93" s="152"/>
      <c r="AP93" s="152"/>
      <c r="AQ93" s="152"/>
      <c r="AR93" s="152"/>
      <c r="AS93" s="152"/>
      <c r="AT93" s="152"/>
      <c r="AU93" s="152"/>
      <c r="AV93" s="152"/>
      <c r="AW93" s="152"/>
      <c r="AX93" s="152"/>
      <c r="AY93" s="152"/>
      <c r="AZ93" s="152"/>
      <c r="BA93" s="152"/>
      <c r="BB93" s="152"/>
      <c r="BC93" s="152"/>
      <c r="BD93" s="152"/>
      <c r="BE93" s="152"/>
      <c r="BF93" s="152"/>
      <c r="BG93" s="152"/>
      <c r="BH93" s="152"/>
      <c r="BI93" s="152"/>
      <c r="BJ93" s="152"/>
      <c r="BK93" s="152"/>
      <c r="BL93" s="152"/>
    </row>
    <row r="94" spans="1:64" s="38" customFormat="1" x14ac:dyDescent="0.2">
      <c r="A94" s="69"/>
      <c r="B94" s="47"/>
      <c r="C94" s="44"/>
      <c r="D94" s="133"/>
      <c r="E94" s="133"/>
      <c r="F94" s="133"/>
      <c r="G94" s="133"/>
      <c r="H94" s="133"/>
      <c r="I94" s="144"/>
      <c r="J94" s="144"/>
      <c r="K94" s="144"/>
      <c r="L94" s="154"/>
      <c r="M94" s="144"/>
      <c r="N94" s="144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  <c r="AH94" s="133"/>
      <c r="AI94" s="133"/>
      <c r="AJ94" s="133"/>
      <c r="AK94" s="133"/>
      <c r="AL94" s="133"/>
      <c r="AM94" s="133"/>
      <c r="AN94" s="133"/>
      <c r="AO94" s="152"/>
      <c r="AP94" s="152"/>
      <c r="AQ94" s="152"/>
      <c r="AR94" s="152"/>
      <c r="AS94" s="152"/>
      <c r="AT94" s="152"/>
      <c r="AU94" s="152"/>
      <c r="AV94" s="152"/>
      <c r="AW94" s="152"/>
      <c r="AX94" s="152"/>
      <c r="AY94" s="152"/>
      <c r="AZ94" s="152"/>
      <c r="BA94" s="152"/>
      <c r="BB94" s="152"/>
      <c r="BC94" s="152"/>
      <c r="BD94" s="152"/>
      <c r="BE94" s="152"/>
      <c r="BF94" s="152"/>
      <c r="BG94" s="152"/>
      <c r="BH94" s="152"/>
      <c r="BI94" s="152"/>
      <c r="BJ94" s="152"/>
      <c r="BK94" s="152"/>
      <c r="BL94" s="152"/>
    </row>
    <row r="105" spans="4:24" x14ac:dyDescent="0.2">
      <c r="X105" s="51"/>
    </row>
    <row r="106" spans="4:24" x14ac:dyDescent="0.2">
      <c r="X106" s="51"/>
    </row>
    <row r="110" spans="4:24" x14ac:dyDescent="0.2">
      <c r="E110" s="32"/>
      <c r="F110" s="32"/>
      <c r="G110" s="32"/>
      <c r="H110" s="32"/>
      <c r="I110" s="32"/>
      <c r="J110" s="32"/>
      <c r="K110" s="32"/>
    </row>
    <row r="111" spans="4:24" x14ac:dyDescent="0.2">
      <c r="D111" s="32"/>
      <c r="E111" s="32"/>
      <c r="F111" s="32"/>
      <c r="G111" s="32"/>
      <c r="H111" s="32"/>
      <c r="I111" s="32"/>
      <c r="J111" s="32"/>
      <c r="K111" s="32"/>
      <c r="X111" s="51"/>
    </row>
    <row r="112" spans="4:24" x14ac:dyDescent="0.2">
      <c r="D112" s="32"/>
      <c r="E112" s="32"/>
      <c r="F112" s="32"/>
      <c r="G112" s="32"/>
      <c r="H112" s="32"/>
      <c r="I112" s="32"/>
      <c r="J112" s="32"/>
      <c r="K112" s="32"/>
      <c r="X112" s="51"/>
    </row>
    <row r="113" spans="4:24" x14ac:dyDescent="0.2">
      <c r="D113" s="32"/>
      <c r="E113" s="32"/>
      <c r="F113" s="32"/>
      <c r="G113" s="32"/>
      <c r="H113" s="32"/>
      <c r="I113" s="32"/>
      <c r="J113" s="32"/>
      <c r="K113" s="32"/>
      <c r="X113" s="51"/>
    </row>
    <row r="114" spans="4:24" x14ac:dyDescent="0.2">
      <c r="D114" s="32"/>
      <c r="E114" s="32"/>
      <c r="F114" s="32"/>
      <c r="G114" s="32"/>
      <c r="H114" s="32"/>
      <c r="I114" s="32"/>
      <c r="J114" s="32"/>
      <c r="K114" s="32"/>
    </row>
    <row r="115" spans="4:24" x14ac:dyDescent="0.2">
      <c r="D115" s="32"/>
      <c r="E115" s="32"/>
      <c r="F115" s="32"/>
      <c r="G115" s="32"/>
      <c r="H115" s="32"/>
      <c r="I115" s="32"/>
      <c r="J115" s="32"/>
      <c r="K115" s="32"/>
      <c r="X115" s="51"/>
    </row>
    <row r="116" spans="4:24" x14ac:dyDescent="0.2">
      <c r="D116" s="32"/>
      <c r="E116" s="32"/>
      <c r="F116" s="32"/>
      <c r="G116" s="32"/>
      <c r="H116" s="32"/>
      <c r="I116" s="32"/>
      <c r="J116" s="32"/>
      <c r="K116" s="32"/>
    </row>
    <row r="117" spans="4:24" x14ac:dyDescent="0.2">
      <c r="D117" s="32"/>
      <c r="E117" s="32"/>
      <c r="F117" s="32"/>
      <c r="G117" s="32"/>
      <c r="H117" s="32"/>
      <c r="I117" s="32"/>
      <c r="J117" s="32"/>
      <c r="K117" s="32"/>
    </row>
    <row r="118" spans="4:24" x14ac:dyDescent="0.2">
      <c r="D118" s="32"/>
      <c r="E118" s="32"/>
      <c r="F118" s="32"/>
      <c r="G118" s="32"/>
      <c r="H118" s="32"/>
      <c r="I118" s="32"/>
      <c r="J118" s="32"/>
      <c r="K118" s="32"/>
    </row>
    <row r="119" spans="4:24" x14ac:dyDescent="0.2">
      <c r="D119" s="32"/>
      <c r="E119" s="32"/>
      <c r="F119" s="32"/>
      <c r="G119" s="32"/>
      <c r="H119" s="32"/>
      <c r="I119" s="32"/>
      <c r="J119" s="32"/>
      <c r="K119" s="32"/>
    </row>
    <row r="120" spans="4:24" x14ac:dyDescent="0.2">
      <c r="D120" s="32"/>
      <c r="E120" s="32"/>
      <c r="F120" s="32"/>
      <c r="G120" s="32"/>
      <c r="H120" s="32"/>
      <c r="I120" s="32"/>
      <c r="J120" s="32"/>
      <c r="K120" s="32"/>
    </row>
    <row r="121" spans="4:24" x14ac:dyDescent="0.2">
      <c r="D121" s="32"/>
      <c r="E121" s="32"/>
      <c r="F121" s="32"/>
      <c r="G121" s="32"/>
      <c r="H121" s="32"/>
      <c r="I121" s="32"/>
      <c r="J121" s="32"/>
      <c r="K121" s="32"/>
    </row>
    <row r="122" spans="4:24" x14ac:dyDescent="0.2">
      <c r="D122" s="32"/>
      <c r="E122" s="32"/>
      <c r="F122" s="32"/>
      <c r="G122" s="32"/>
      <c r="H122" s="32"/>
      <c r="I122" s="32"/>
      <c r="J122" s="32"/>
      <c r="K122" s="32"/>
    </row>
    <row r="123" spans="4:24" x14ac:dyDescent="0.2">
      <c r="D123" s="32"/>
      <c r="E123" s="32"/>
      <c r="F123" s="32"/>
      <c r="G123" s="32"/>
      <c r="H123" s="32"/>
      <c r="I123" s="32"/>
      <c r="J123" s="32"/>
      <c r="K123" s="32"/>
    </row>
    <row r="124" spans="4:24" x14ac:dyDescent="0.2">
      <c r="D124" s="32"/>
      <c r="E124" s="32"/>
      <c r="F124" s="32"/>
      <c r="G124" s="32"/>
      <c r="H124" s="32"/>
      <c r="I124" s="32"/>
      <c r="J124" s="32"/>
      <c r="K124" s="32"/>
    </row>
    <row r="125" spans="4:24" x14ac:dyDescent="0.2">
      <c r="D125" s="32"/>
      <c r="E125" s="32"/>
      <c r="F125" s="32"/>
      <c r="G125" s="32"/>
      <c r="H125" s="32"/>
      <c r="I125" s="32"/>
      <c r="J125" s="32"/>
      <c r="K125" s="32"/>
    </row>
    <row r="126" spans="4:24" x14ac:dyDescent="0.2">
      <c r="D126" s="32"/>
      <c r="E126" s="32"/>
      <c r="F126" s="32"/>
      <c r="G126" s="32"/>
      <c r="H126" s="32"/>
      <c r="I126" s="32"/>
      <c r="J126" s="32"/>
      <c r="K126" s="32"/>
    </row>
    <row r="127" spans="4:24" x14ac:dyDescent="0.2">
      <c r="D127" s="32"/>
      <c r="E127" s="32"/>
      <c r="F127" s="32"/>
      <c r="G127" s="32"/>
      <c r="H127" s="32"/>
      <c r="I127" s="32"/>
      <c r="J127" s="32"/>
      <c r="K127" s="32"/>
    </row>
    <row r="128" spans="4:24" x14ac:dyDescent="0.2">
      <c r="D128" s="32"/>
      <c r="E128" s="32"/>
      <c r="F128" s="32"/>
      <c r="G128" s="32"/>
      <c r="H128" s="32"/>
      <c r="I128" s="32"/>
      <c r="J128" s="32"/>
      <c r="K128" s="32"/>
    </row>
    <row r="129" spans="4:11" x14ac:dyDescent="0.2">
      <c r="D129" s="32"/>
      <c r="E129" s="32"/>
      <c r="F129" s="32"/>
      <c r="G129" s="32"/>
      <c r="H129" s="32"/>
      <c r="I129" s="32"/>
      <c r="J129" s="32"/>
      <c r="K129" s="32"/>
    </row>
    <row r="130" spans="4:11" x14ac:dyDescent="0.2">
      <c r="D130" s="32"/>
      <c r="E130" s="32"/>
      <c r="F130" s="32"/>
      <c r="G130" s="32"/>
      <c r="H130" s="32"/>
      <c r="I130" s="32"/>
      <c r="J130" s="32"/>
      <c r="K130" s="32"/>
    </row>
    <row r="131" spans="4:11" x14ac:dyDescent="0.2">
      <c r="D131" s="32"/>
    </row>
    <row r="132" spans="4:11" x14ac:dyDescent="0.2">
      <c r="D132" s="32"/>
    </row>
    <row r="133" spans="4:11" x14ac:dyDescent="0.2">
      <c r="D133" s="32"/>
    </row>
    <row r="134" spans="4:11" x14ac:dyDescent="0.2">
      <c r="D134" s="32"/>
    </row>
    <row r="135" spans="4:11" x14ac:dyDescent="0.2">
      <c r="D135" s="32"/>
    </row>
  </sheetData>
  <sortState ref="M199:P215">
    <sortCondition ref="M199"/>
  </sortState>
  <conditionalFormatting sqref="D62:BL62">
    <cfRule type="cellIs" dxfId="80" priority="4" operator="notEqual">
      <formula>0</formula>
    </cfRule>
  </conditionalFormatting>
  <pageMargins left="0.75" right="0.75" top="1" bottom="1" header="0.5" footer="0.5"/>
  <pageSetup scale="94" fitToWidth="5" orientation="portrait" r:id="rId1"/>
  <headerFooter alignWithMargins="0"/>
  <ignoredErrors>
    <ignoredError sqref="D12:AV12 D16:AV16 D19:AV19 D23:AV23 D27:AV27 D31:AV31 D37:AV37 D41:AV41 D45:AV45 D49:AV49 D53:AV5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  <pageSetUpPr fitToPage="1"/>
  </sheetPr>
  <dimension ref="A1:BQ91"/>
  <sheetViews>
    <sheetView workbookViewId="0">
      <selection activeCell="H66" sqref="H66:K84"/>
    </sheetView>
  </sheetViews>
  <sheetFormatPr defaultRowHeight="12.75" outlineLevelRow="1" x14ac:dyDescent="0.2"/>
  <cols>
    <col min="1" max="1" width="5.28515625" style="32" customWidth="1"/>
    <col min="2" max="2" width="5.42578125" style="39" customWidth="1"/>
    <col min="3" max="3" width="32.85546875" style="39" bestFit="1" customWidth="1"/>
    <col min="4" max="6" width="10.7109375" style="39" customWidth="1"/>
    <col min="7" max="7" width="11.7109375" style="39" bestFit="1" customWidth="1"/>
    <col min="8" max="11" width="10.7109375" style="32" customWidth="1"/>
    <col min="12" max="13" width="11.42578125" style="32" customWidth="1"/>
    <col min="14" max="25" width="10.7109375" style="32" customWidth="1"/>
    <col min="26" max="26" width="10.7109375" style="32" customWidth="1" collapsed="1"/>
    <col min="27" max="68" width="10.7109375" style="32" customWidth="1"/>
    <col min="69" max="16384" width="9.140625" style="26"/>
  </cols>
  <sheetData>
    <row r="1" spans="1:68" ht="15" x14ac:dyDescent="0.2">
      <c r="B1" s="40" t="str">
        <f>+Timesheet!B1</f>
        <v>XXX001.8E Client Project Phase 1A Flowlines</v>
      </c>
      <c r="D1" s="40"/>
      <c r="E1" s="40"/>
      <c r="F1" s="40"/>
      <c r="G1" s="40"/>
    </row>
    <row r="2" spans="1:68" ht="15" x14ac:dyDescent="0.2">
      <c r="B2" s="40" t="s">
        <v>100</v>
      </c>
      <c r="D2" s="40"/>
      <c r="E2" s="40"/>
      <c r="F2" s="40"/>
      <c r="G2" s="40"/>
      <c r="I2" s="66"/>
    </row>
    <row r="3" spans="1:68" ht="18" x14ac:dyDescent="0.25">
      <c r="B3" s="106" t="s">
        <v>101</v>
      </c>
      <c r="C3" s="107">
        <f>+Remaining!T1</f>
        <v>42237</v>
      </c>
      <c r="D3" s="41"/>
      <c r="E3" s="41"/>
      <c r="F3" s="41"/>
      <c r="G3" s="41"/>
      <c r="H3" s="42"/>
    </row>
    <row r="4" spans="1:68" ht="16.5" customHeight="1" x14ac:dyDescent="0.2">
      <c r="C4" s="42"/>
      <c r="D4" s="71" t="s">
        <v>77</v>
      </c>
      <c r="E4" s="71" t="s">
        <v>78</v>
      </c>
      <c r="F4" s="71" t="s">
        <v>28</v>
      </c>
      <c r="G4" s="72" t="s">
        <v>79</v>
      </c>
      <c r="H4" s="70">
        <f>+Baseline!H4</f>
        <v>42125</v>
      </c>
      <c r="I4" s="70">
        <f>+Baseline!I4</f>
        <v>42132</v>
      </c>
      <c r="J4" s="70">
        <f>+Baseline!J4</f>
        <v>42139</v>
      </c>
      <c r="K4" s="70">
        <f>+Baseline!K4</f>
        <v>42146</v>
      </c>
      <c r="L4" s="70">
        <f>+Baseline!L4</f>
        <v>42153</v>
      </c>
      <c r="M4" s="70">
        <f>+Baseline!M4</f>
        <v>42160</v>
      </c>
      <c r="N4" s="70">
        <f>+Baseline!N4</f>
        <v>42167</v>
      </c>
      <c r="O4" s="70">
        <f>+Baseline!O4</f>
        <v>42174</v>
      </c>
      <c r="P4" s="70">
        <f>+Baseline!P4</f>
        <v>42181</v>
      </c>
      <c r="Q4" s="70">
        <f>+Baseline!Q4</f>
        <v>42188</v>
      </c>
      <c r="R4" s="70">
        <f>+Baseline!R4</f>
        <v>42195</v>
      </c>
      <c r="S4" s="70">
        <f>+Baseline!S4</f>
        <v>42202</v>
      </c>
      <c r="T4" s="70">
        <f>+Baseline!T4</f>
        <v>42209</v>
      </c>
      <c r="U4" s="70">
        <f>+Baseline!U4</f>
        <v>42216</v>
      </c>
      <c r="V4" s="70">
        <f>+Baseline!V4</f>
        <v>42223</v>
      </c>
      <c r="W4" s="70">
        <f>+Baseline!W4</f>
        <v>42230</v>
      </c>
      <c r="X4" s="70">
        <f>+Baseline!X4</f>
        <v>42237</v>
      </c>
      <c r="Y4" s="70">
        <f>+Baseline!Y4</f>
        <v>42244</v>
      </c>
      <c r="Z4" s="70">
        <f>+Baseline!Z4</f>
        <v>42251</v>
      </c>
      <c r="AA4" s="70">
        <f>+Baseline!AA4</f>
        <v>42258</v>
      </c>
      <c r="AB4" s="70">
        <f>+Baseline!AB4</f>
        <v>42265</v>
      </c>
      <c r="AC4" s="70">
        <f>+Baseline!AC4</f>
        <v>42272</v>
      </c>
      <c r="AD4" s="70">
        <f>+Baseline!AD4</f>
        <v>42279</v>
      </c>
      <c r="AE4" s="70">
        <f>+Baseline!AE4</f>
        <v>42286</v>
      </c>
      <c r="AF4" s="70">
        <f>+Baseline!AF4</f>
        <v>42293</v>
      </c>
      <c r="AG4" s="70">
        <f>+Baseline!AG4</f>
        <v>42300</v>
      </c>
      <c r="AH4" s="70">
        <f>+Baseline!AH4</f>
        <v>42307</v>
      </c>
      <c r="AI4" s="70">
        <f>+Baseline!AI4</f>
        <v>42314</v>
      </c>
      <c r="AJ4" s="70">
        <f>+Baseline!AJ4</f>
        <v>42321</v>
      </c>
      <c r="AK4" s="70">
        <f>+Baseline!AK4</f>
        <v>42328</v>
      </c>
      <c r="AL4" s="70">
        <f>+Baseline!AL4</f>
        <v>42335</v>
      </c>
      <c r="AM4" s="70">
        <f>+Baseline!AM4</f>
        <v>42342</v>
      </c>
      <c r="AN4" s="70">
        <f>+Baseline!AN4</f>
        <v>42349</v>
      </c>
      <c r="AO4" s="70">
        <f>+Baseline!AO4</f>
        <v>42356</v>
      </c>
      <c r="AP4" s="70">
        <f>+Baseline!AP4</f>
        <v>42363</v>
      </c>
      <c r="AQ4" s="70">
        <f>+Baseline!AQ4</f>
        <v>42370</v>
      </c>
      <c r="AR4" s="70">
        <f>+Baseline!AR4</f>
        <v>42377</v>
      </c>
      <c r="AS4" s="70">
        <f>+Baseline!AS4</f>
        <v>42384</v>
      </c>
      <c r="AT4" s="70">
        <f>+Baseline!AT4</f>
        <v>42391</v>
      </c>
      <c r="AU4" s="70">
        <f>+Baseline!AU4</f>
        <v>42398</v>
      </c>
      <c r="AV4" s="70">
        <f>+Baseline!AV4</f>
        <v>42405</v>
      </c>
      <c r="AW4" s="70">
        <f>+Baseline!AW4</f>
        <v>42412</v>
      </c>
      <c r="AX4" s="70">
        <f>+Baseline!AX4</f>
        <v>42419</v>
      </c>
      <c r="AY4" s="70">
        <f>+Baseline!AY4</f>
        <v>42426</v>
      </c>
      <c r="AZ4" s="70">
        <f>+Baseline!AZ4</f>
        <v>42433</v>
      </c>
      <c r="BA4" s="70">
        <f>+Baseline!BA4</f>
        <v>42440</v>
      </c>
      <c r="BB4" s="70">
        <f>+Baseline!BB4</f>
        <v>42447</v>
      </c>
      <c r="BC4" s="70">
        <f>+Baseline!BC4</f>
        <v>42454</v>
      </c>
      <c r="BD4" s="70">
        <f>+Baseline!BD4</f>
        <v>42461</v>
      </c>
      <c r="BE4" s="70">
        <f>+Baseline!BE4</f>
        <v>42468</v>
      </c>
      <c r="BF4" s="70">
        <f>+Baseline!BF4</f>
        <v>42475</v>
      </c>
      <c r="BG4" s="70">
        <f>+Baseline!BG4</f>
        <v>42482</v>
      </c>
      <c r="BH4" s="70">
        <f>+Baseline!BH4</f>
        <v>42489</v>
      </c>
      <c r="BI4" s="70">
        <f>+Baseline!BI4</f>
        <v>42496</v>
      </c>
      <c r="BJ4" s="70">
        <f>+Baseline!BJ4</f>
        <v>42503</v>
      </c>
      <c r="BK4" s="70">
        <f>+Baseline!BK4</f>
        <v>42510</v>
      </c>
      <c r="BL4" s="70">
        <f>+Baseline!BL4</f>
        <v>42517</v>
      </c>
      <c r="BM4" s="70">
        <f>+Baseline!BM4</f>
        <v>42524</v>
      </c>
      <c r="BN4" s="70">
        <f>+Baseline!BN4</f>
        <v>42531</v>
      </c>
      <c r="BO4" s="70">
        <f>+Baseline!BO4</f>
        <v>42538</v>
      </c>
      <c r="BP4" s="70">
        <f>+Baseline!BP4</f>
        <v>42545</v>
      </c>
    </row>
    <row r="5" spans="1:68" x14ac:dyDescent="0.2">
      <c r="A5" s="30"/>
      <c r="B5" s="149" t="str">
        <f>Remaining!A5</f>
        <v>01.</v>
      </c>
      <c r="C5" s="150" t="str">
        <f>Remaining!B5</f>
        <v>Project Management</v>
      </c>
      <c r="D5" s="150">
        <f>SUM(D6:D11)</f>
        <v>2601</v>
      </c>
      <c r="E5" s="150">
        <f t="shared" ref="E5:I5" si="0">SUM(E6:E11)</f>
        <v>1077.25</v>
      </c>
      <c r="F5" s="150">
        <f t="shared" si="0"/>
        <v>1523.75</v>
      </c>
      <c r="G5" s="150">
        <f t="shared" si="0"/>
        <v>0</v>
      </c>
      <c r="H5" s="150">
        <f t="shared" si="0"/>
        <v>0</v>
      </c>
      <c r="I5" s="150">
        <f t="shared" si="0"/>
        <v>0</v>
      </c>
      <c r="J5" s="150">
        <f t="shared" ref="J5" si="1">SUM(J6:J11)</f>
        <v>0</v>
      </c>
      <c r="K5" s="150">
        <f t="shared" ref="K5" si="2">SUM(K6:K11)</f>
        <v>0</v>
      </c>
      <c r="L5" s="150">
        <f t="shared" ref="L5" si="3">SUM(L6:L11)</f>
        <v>61</v>
      </c>
      <c r="M5" s="150">
        <f t="shared" ref="M5:N5" si="4">SUM(M6:M11)</f>
        <v>149.94</v>
      </c>
      <c r="N5" s="150">
        <f t="shared" si="4"/>
        <v>238.89</v>
      </c>
      <c r="O5" s="150">
        <f t="shared" ref="O5" si="5">SUM(O6:O11)</f>
        <v>327.83000000000004</v>
      </c>
      <c r="P5" s="150">
        <f t="shared" ref="P5" si="6">SUM(P6:P11)</f>
        <v>416.78</v>
      </c>
      <c r="Q5" s="150">
        <f t="shared" ref="Q5" si="7">SUM(Q6:Q11)</f>
        <v>486.42999999999995</v>
      </c>
      <c r="R5" s="150">
        <f t="shared" ref="R5:S5" si="8">SUM(R6:R11)</f>
        <v>574.81999999999994</v>
      </c>
      <c r="S5" s="150">
        <f t="shared" si="8"/>
        <v>663.21</v>
      </c>
      <c r="T5" s="150">
        <f t="shared" ref="T5" si="9">SUM(T6:T11)</f>
        <v>751.61000000000013</v>
      </c>
      <c r="U5" s="150">
        <f t="shared" ref="U5" si="10">SUM(U6:U11)</f>
        <v>838.71</v>
      </c>
      <c r="V5" s="150">
        <f t="shared" ref="V5" si="11">SUM(V6:V11)</f>
        <v>906.8599999999999</v>
      </c>
      <c r="W5" s="150">
        <f t="shared" ref="W5:X5" si="12">SUM(W6:W11)</f>
        <v>992.06000000000006</v>
      </c>
      <c r="X5" s="150">
        <f t="shared" si="12"/>
        <v>1077.25</v>
      </c>
      <c r="Y5" s="150">
        <f t="shared" ref="Y5" si="13">SUM(Y6:Y11)</f>
        <v>0</v>
      </c>
      <c r="Z5" s="150">
        <f t="shared" ref="Z5" si="14">SUM(Z6:Z11)</f>
        <v>0</v>
      </c>
      <c r="AA5" s="150">
        <f t="shared" ref="AA5" si="15">SUM(AA6:AA11)</f>
        <v>0</v>
      </c>
      <c r="AB5" s="150">
        <f t="shared" ref="AB5:AC5" si="16">SUM(AB6:AB11)</f>
        <v>0</v>
      </c>
      <c r="AC5" s="150">
        <f t="shared" si="16"/>
        <v>0</v>
      </c>
      <c r="AD5" s="150">
        <f t="shared" ref="AD5" si="17">SUM(AD6:AD11)</f>
        <v>0</v>
      </c>
      <c r="AE5" s="150">
        <f t="shared" ref="AE5" si="18">SUM(AE6:AE11)</f>
        <v>0</v>
      </c>
      <c r="AF5" s="150">
        <f t="shared" ref="AF5" si="19">SUM(AF6:AF11)</f>
        <v>0</v>
      </c>
      <c r="AG5" s="150">
        <f t="shared" ref="AG5:AH5" si="20">SUM(AG6:AG11)</f>
        <v>0</v>
      </c>
      <c r="AH5" s="150">
        <f t="shared" si="20"/>
        <v>0</v>
      </c>
      <c r="AI5" s="150">
        <f t="shared" ref="AI5" si="21">SUM(AI6:AI11)</f>
        <v>0</v>
      </c>
      <c r="AJ5" s="150">
        <f t="shared" ref="AJ5" si="22">SUM(AJ6:AJ11)</f>
        <v>0</v>
      </c>
      <c r="AK5" s="150">
        <f t="shared" ref="AK5" si="23">SUM(AK6:AK11)</f>
        <v>0</v>
      </c>
      <c r="AL5" s="150">
        <f t="shared" ref="AL5:AM5" si="24">SUM(AL6:AL11)</f>
        <v>0</v>
      </c>
      <c r="AM5" s="150">
        <f t="shared" si="24"/>
        <v>0</v>
      </c>
      <c r="AN5" s="150">
        <f t="shared" ref="AN5" si="25">SUM(AN6:AN11)</f>
        <v>0</v>
      </c>
      <c r="AO5" s="150">
        <f t="shared" ref="AO5" si="26">SUM(AO6:AO11)</f>
        <v>0</v>
      </c>
      <c r="AP5" s="150">
        <f t="shared" ref="AP5" si="27">SUM(AP6:AP11)</f>
        <v>0</v>
      </c>
      <c r="AQ5" s="150">
        <f t="shared" ref="AQ5:AR5" si="28">SUM(AQ6:AQ11)</f>
        <v>0</v>
      </c>
      <c r="AR5" s="150">
        <f t="shared" si="28"/>
        <v>0</v>
      </c>
      <c r="AS5" s="150">
        <f t="shared" ref="AS5" si="29">SUM(AS6:AS11)</f>
        <v>0</v>
      </c>
      <c r="AT5" s="150">
        <f t="shared" ref="AT5" si="30">SUM(AT6:AT11)</f>
        <v>0</v>
      </c>
      <c r="AU5" s="150">
        <f t="shared" ref="AU5" si="31">SUM(AU6:AU11)</f>
        <v>0</v>
      </c>
      <c r="AV5" s="150">
        <f t="shared" ref="AV5:AW5" si="32">SUM(AV6:AV11)</f>
        <v>0</v>
      </c>
      <c r="AW5" s="150">
        <f t="shared" si="32"/>
        <v>0</v>
      </c>
      <c r="AX5" s="150">
        <f t="shared" ref="AX5" si="33">SUM(AX6:AX11)</f>
        <v>0</v>
      </c>
      <c r="AY5" s="150">
        <f t="shared" ref="AY5" si="34">SUM(AY6:AY11)</f>
        <v>0</v>
      </c>
      <c r="AZ5" s="150">
        <f t="shared" ref="AZ5:BP5" si="35">SUM(AZ6:AZ11)</f>
        <v>0</v>
      </c>
      <c r="BA5" s="150">
        <f t="shared" si="35"/>
        <v>0</v>
      </c>
      <c r="BB5" s="150">
        <f t="shared" si="35"/>
        <v>0</v>
      </c>
      <c r="BC5" s="150">
        <f t="shared" si="35"/>
        <v>0</v>
      </c>
      <c r="BD5" s="150">
        <f t="shared" si="35"/>
        <v>0</v>
      </c>
      <c r="BE5" s="150">
        <f t="shared" si="35"/>
        <v>0</v>
      </c>
      <c r="BF5" s="150">
        <f t="shared" si="35"/>
        <v>0</v>
      </c>
      <c r="BG5" s="150">
        <f t="shared" ref="BG5" si="36">SUM(BG6:BG11)</f>
        <v>0</v>
      </c>
      <c r="BH5" s="150">
        <f t="shared" si="35"/>
        <v>0</v>
      </c>
      <c r="BI5" s="150">
        <f t="shared" si="35"/>
        <v>0</v>
      </c>
      <c r="BJ5" s="150">
        <f t="shared" si="35"/>
        <v>0</v>
      </c>
      <c r="BK5" s="150">
        <f t="shared" si="35"/>
        <v>0</v>
      </c>
      <c r="BL5" s="150">
        <f t="shared" si="35"/>
        <v>0</v>
      </c>
      <c r="BM5" s="150">
        <f t="shared" si="35"/>
        <v>0</v>
      </c>
      <c r="BN5" s="150">
        <f t="shared" ref="BN5" si="37">SUM(BN6:BN11)</f>
        <v>0</v>
      </c>
      <c r="BO5" s="150">
        <f t="shared" si="35"/>
        <v>0</v>
      </c>
      <c r="BP5" s="150">
        <f t="shared" si="35"/>
        <v>0</v>
      </c>
    </row>
    <row r="6" spans="1:68" ht="12.75" hidden="1" customHeight="1" outlineLevel="1" x14ac:dyDescent="0.2">
      <c r="A6" s="30"/>
      <c r="B6" s="67">
        <f>Remaining!A6</f>
        <v>200</v>
      </c>
      <c r="C6" s="28" t="str">
        <f>Remaining!B6</f>
        <v xml:space="preserve">Project Management             </v>
      </c>
      <c r="D6" s="32">
        <f t="shared" ref="D6:F11" si="38">SUMIF($B$66:$B$91,$B6,D$66:D$91)</f>
        <v>1306</v>
      </c>
      <c r="E6" s="32">
        <f t="shared" si="38"/>
        <v>393</v>
      </c>
      <c r="F6" s="32">
        <f t="shared" si="38"/>
        <v>913</v>
      </c>
      <c r="G6" s="32">
        <f>+D6-E6-F6</f>
        <v>0</v>
      </c>
      <c r="H6" s="32">
        <f t="shared" ref="H6:Q11" si="39">SUMIF($B$66:$B$91,$B6,H$66:H$91)</f>
        <v>0</v>
      </c>
      <c r="I6" s="32">
        <f t="shared" si="39"/>
        <v>0</v>
      </c>
      <c r="J6" s="32">
        <f t="shared" si="39"/>
        <v>0</v>
      </c>
      <c r="K6" s="32">
        <f t="shared" si="39"/>
        <v>0</v>
      </c>
      <c r="L6" s="32">
        <f t="shared" si="39"/>
        <v>46</v>
      </c>
      <c r="M6" s="32">
        <f t="shared" si="39"/>
        <v>75.91</v>
      </c>
      <c r="N6" s="32">
        <f t="shared" si="39"/>
        <v>105.83</v>
      </c>
      <c r="O6" s="32">
        <f t="shared" si="39"/>
        <v>135.74</v>
      </c>
      <c r="P6" s="32">
        <f t="shared" si="39"/>
        <v>165.66</v>
      </c>
      <c r="Q6" s="32">
        <f t="shared" si="39"/>
        <v>189.59</v>
      </c>
      <c r="R6" s="32">
        <f t="shared" ref="R6:AA11" si="40">SUMIF($B$66:$B$91,$B6,R$66:R$91)</f>
        <v>219.5</v>
      </c>
      <c r="S6" s="32">
        <f t="shared" si="40"/>
        <v>249.41</v>
      </c>
      <c r="T6" s="32">
        <f t="shared" si="40"/>
        <v>279.33</v>
      </c>
      <c r="U6" s="32">
        <f t="shared" si="40"/>
        <v>309.24</v>
      </c>
      <c r="V6" s="32">
        <f t="shared" si="40"/>
        <v>333.17</v>
      </c>
      <c r="W6" s="32">
        <f t="shared" si="40"/>
        <v>363.09</v>
      </c>
      <c r="X6" s="32">
        <f t="shared" si="40"/>
        <v>393</v>
      </c>
      <c r="Y6" s="32">
        <f t="shared" si="40"/>
        <v>0</v>
      </c>
      <c r="Z6" s="32">
        <f t="shared" si="40"/>
        <v>0</v>
      </c>
      <c r="AA6" s="32">
        <f t="shared" si="40"/>
        <v>0</v>
      </c>
      <c r="AB6" s="32">
        <f t="shared" ref="AB6:AK11" si="41">SUMIF($B$66:$B$91,$B6,AB$66:AB$91)</f>
        <v>0</v>
      </c>
      <c r="AC6" s="32">
        <f t="shared" si="41"/>
        <v>0</v>
      </c>
      <c r="AD6" s="32">
        <f t="shared" si="41"/>
        <v>0</v>
      </c>
      <c r="AE6" s="32">
        <f t="shared" si="41"/>
        <v>0</v>
      </c>
      <c r="AF6" s="32">
        <f t="shared" si="41"/>
        <v>0</v>
      </c>
      <c r="AG6" s="32">
        <f t="shared" si="41"/>
        <v>0</v>
      </c>
      <c r="AH6" s="32">
        <f t="shared" si="41"/>
        <v>0</v>
      </c>
      <c r="AI6" s="32">
        <f t="shared" si="41"/>
        <v>0</v>
      </c>
      <c r="AJ6" s="32">
        <f t="shared" si="41"/>
        <v>0</v>
      </c>
      <c r="AK6" s="32">
        <f t="shared" si="41"/>
        <v>0</v>
      </c>
      <c r="AL6" s="32">
        <f t="shared" ref="AL6:AU11" si="42">SUMIF($B$66:$B$91,$B6,AL$66:AL$91)</f>
        <v>0</v>
      </c>
      <c r="AM6" s="32">
        <f t="shared" si="42"/>
        <v>0</v>
      </c>
      <c r="AN6" s="32">
        <f t="shared" si="42"/>
        <v>0</v>
      </c>
      <c r="AO6" s="32">
        <f t="shared" si="42"/>
        <v>0</v>
      </c>
      <c r="AP6" s="32">
        <f t="shared" si="42"/>
        <v>0</v>
      </c>
      <c r="AQ6" s="32">
        <f t="shared" si="42"/>
        <v>0</v>
      </c>
      <c r="AR6" s="32">
        <f t="shared" si="42"/>
        <v>0</v>
      </c>
      <c r="AS6" s="32">
        <f t="shared" si="42"/>
        <v>0</v>
      </c>
      <c r="AT6" s="32">
        <f t="shared" si="42"/>
        <v>0</v>
      </c>
      <c r="AU6" s="32">
        <f t="shared" si="42"/>
        <v>0</v>
      </c>
      <c r="AV6" s="32">
        <f t="shared" ref="AV6:BP11" si="43">SUMIF($B$66:$B$91,$B6,AV$66:AV$91)</f>
        <v>0</v>
      </c>
      <c r="AW6" s="32">
        <f t="shared" si="43"/>
        <v>0</v>
      </c>
      <c r="AX6" s="32">
        <f t="shared" si="43"/>
        <v>0</v>
      </c>
      <c r="AY6" s="32">
        <f t="shared" si="43"/>
        <v>0</v>
      </c>
      <c r="AZ6" s="32">
        <f t="shared" si="43"/>
        <v>0</v>
      </c>
      <c r="BA6" s="32">
        <f t="shared" si="43"/>
        <v>0</v>
      </c>
      <c r="BB6" s="32">
        <f t="shared" si="43"/>
        <v>0</v>
      </c>
      <c r="BC6" s="32">
        <f t="shared" si="43"/>
        <v>0</v>
      </c>
      <c r="BD6" s="32">
        <f t="shared" si="43"/>
        <v>0</v>
      </c>
      <c r="BE6" s="32">
        <f t="shared" si="43"/>
        <v>0</v>
      </c>
      <c r="BF6" s="32">
        <f t="shared" si="43"/>
        <v>0</v>
      </c>
      <c r="BG6" s="32">
        <f t="shared" si="43"/>
        <v>0</v>
      </c>
      <c r="BH6" s="32">
        <f t="shared" si="43"/>
        <v>0</v>
      </c>
      <c r="BI6" s="32">
        <f t="shared" si="43"/>
        <v>0</v>
      </c>
      <c r="BJ6" s="32">
        <f t="shared" si="43"/>
        <v>0</v>
      </c>
      <c r="BK6" s="32">
        <f t="shared" si="43"/>
        <v>0</v>
      </c>
      <c r="BL6" s="32">
        <f t="shared" si="43"/>
        <v>0</v>
      </c>
      <c r="BM6" s="32">
        <f t="shared" si="43"/>
        <v>0</v>
      </c>
      <c r="BN6" s="32">
        <f t="shared" si="43"/>
        <v>0</v>
      </c>
      <c r="BO6" s="32">
        <f t="shared" si="43"/>
        <v>0</v>
      </c>
      <c r="BP6" s="32">
        <f t="shared" si="43"/>
        <v>0</v>
      </c>
    </row>
    <row r="7" spans="1:68" ht="12.75" hidden="1" customHeight="1" outlineLevel="1" x14ac:dyDescent="0.2">
      <c r="A7" s="30"/>
      <c r="B7" s="67">
        <f>Remaining!A7</f>
        <v>210</v>
      </c>
      <c r="C7" s="28" t="str">
        <f>Remaining!B7</f>
        <v xml:space="preserve">Project Engineer               </v>
      </c>
      <c r="D7" s="32">
        <f t="shared" si="38"/>
        <v>636</v>
      </c>
      <c r="E7" s="32">
        <f t="shared" si="38"/>
        <v>360.5</v>
      </c>
      <c r="F7" s="32">
        <f t="shared" si="38"/>
        <v>275.5</v>
      </c>
      <c r="G7" s="32">
        <f t="shared" ref="G7:G56" si="44">+D7-E7-F7</f>
        <v>0</v>
      </c>
      <c r="H7" s="32">
        <f t="shared" si="39"/>
        <v>0</v>
      </c>
      <c r="I7" s="32">
        <f t="shared" si="39"/>
        <v>0</v>
      </c>
      <c r="J7" s="32">
        <f t="shared" si="39"/>
        <v>0</v>
      </c>
      <c r="K7" s="32">
        <f t="shared" si="39"/>
        <v>0</v>
      </c>
      <c r="L7" s="32">
        <f t="shared" si="39"/>
        <v>0</v>
      </c>
      <c r="M7" s="32">
        <f t="shared" si="39"/>
        <v>31.08</v>
      </c>
      <c r="N7" s="32">
        <f t="shared" si="39"/>
        <v>62.16</v>
      </c>
      <c r="O7" s="32">
        <f t="shared" si="39"/>
        <v>93.23</v>
      </c>
      <c r="P7" s="32">
        <f t="shared" si="39"/>
        <v>124.31</v>
      </c>
      <c r="Q7" s="32">
        <f t="shared" si="39"/>
        <v>149.16999999999999</v>
      </c>
      <c r="R7" s="32">
        <f t="shared" si="40"/>
        <v>180.25</v>
      </c>
      <c r="S7" s="32">
        <f t="shared" si="40"/>
        <v>211.33</v>
      </c>
      <c r="T7" s="32">
        <f t="shared" si="40"/>
        <v>242.41</v>
      </c>
      <c r="U7" s="32">
        <f t="shared" si="40"/>
        <v>273.48</v>
      </c>
      <c r="V7" s="32">
        <f t="shared" si="40"/>
        <v>298.33999999999997</v>
      </c>
      <c r="W7" s="32">
        <f t="shared" si="40"/>
        <v>329.42</v>
      </c>
      <c r="X7" s="32">
        <f t="shared" si="40"/>
        <v>360.5</v>
      </c>
      <c r="Y7" s="32">
        <f t="shared" si="40"/>
        <v>0</v>
      </c>
      <c r="Z7" s="32">
        <f t="shared" si="40"/>
        <v>0</v>
      </c>
      <c r="AA7" s="32">
        <f t="shared" si="40"/>
        <v>0</v>
      </c>
      <c r="AB7" s="32">
        <f t="shared" si="41"/>
        <v>0</v>
      </c>
      <c r="AC7" s="32">
        <f t="shared" si="41"/>
        <v>0</v>
      </c>
      <c r="AD7" s="32">
        <f t="shared" si="41"/>
        <v>0</v>
      </c>
      <c r="AE7" s="32">
        <f t="shared" si="41"/>
        <v>0</v>
      </c>
      <c r="AF7" s="32">
        <f t="shared" si="41"/>
        <v>0</v>
      </c>
      <c r="AG7" s="32">
        <f t="shared" si="41"/>
        <v>0</v>
      </c>
      <c r="AH7" s="32">
        <f t="shared" si="41"/>
        <v>0</v>
      </c>
      <c r="AI7" s="32">
        <f t="shared" si="41"/>
        <v>0</v>
      </c>
      <c r="AJ7" s="32">
        <f t="shared" si="41"/>
        <v>0</v>
      </c>
      <c r="AK7" s="32">
        <f t="shared" si="41"/>
        <v>0</v>
      </c>
      <c r="AL7" s="32">
        <f t="shared" si="42"/>
        <v>0</v>
      </c>
      <c r="AM7" s="32">
        <f t="shared" si="42"/>
        <v>0</v>
      </c>
      <c r="AN7" s="32">
        <f t="shared" si="42"/>
        <v>0</v>
      </c>
      <c r="AO7" s="32">
        <f t="shared" si="42"/>
        <v>0</v>
      </c>
      <c r="AP7" s="32">
        <f t="shared" si="42"/>
        <v>0</v>
      </c>
      <c r="AQ7" s="32">
        <f t="shared" si="42"/>
        <v>0</v>
      </c>
      <c r="AR7" s="32">
        <f t="shared" si="42"/>
        <v>0</v>
      </c>
      <c r="AS7" s="32">
        <f t="shared" si="42"/>
        <v>0</v>
      </c>
      <c r="AT7" s="32">
        <f t="shared" si="42"/>
        <v>0</v>
      </c>
      <c r="AU7" s="32">
        <f t="shared" si="42"/>
        <v>0</v>
      </c>
      <c r="AV7" s="32">
        <f t="shared" si="43"/>
        <v>0</v>
      </c>
      <c r="AW7" s="32">
        <f t="shared" si="43"/>
        <v>0</v>
      </c>
      <c r="AX7" s="32">
        <f t="shared" si="43"/>
        <v>0</v>
      </c>
      <c r="AY7" s="32">
        <f t="shared" si="43"/>
        <v>0</v>
      </c>
      <c r="AZ7" s="32">
        <f t="shared" si="43"/>
        <v>0</v>
      </c>
      <c r="BA7" s="32">
        <f t="shared" si="43"/>
        <v>0</v>
      </c>
      <c r="BB7" s="32">
        <f t="shared" si="43"/>
        <v>0</v>
      </c>
      <c r="BC7" s="32">
        <f t="shared" si="43"/>
        <v>0</v>
      </c>
      <c r="BD7" s="32">
        <f t="shared" si="43"/>
        <v>0</v>
      </c>
      <c r="BE7" s="32">
        <f t="shared" si="43"/>
        <v>0</v>
      </c>
      <c r="BF7" s="32">
        <f t="shared" si="43"/>
        <v>0</v>
      </c>
      <c r="BG7" s="32">
        <f t="shared" si="43"/>
        <v>0</v>
      </c>
      <c r="BH7" s="32">
        <f t="shared" si="43"/>
        <v>0</v>
      </c>
      <c r="BI7" s="32">
        <f t="shared" si="43"/>
        <v>0</v>
      </c>
      <c r="BJ7" s="32">
        <f t="shared" si="43"/>
        <v>0</v>
      </c>
      <c r="BK7" s="32">
        <f t="shared" si="43"/>
        <v>0</v>
      </c>
      <c r="BL7" s="32">
        <f t="shared" si="43"/>
        <v>0</v>
      </c>
      <c r="BM7" s="32">
        <f t="shared" si="43"/>
        <v>0</v>
      </c>
      <c r="BN7" s="32">
        <f t="shared" si="43"/>
        <v>0</v>
      </c>
      <c r="BO7" s="32">
        <f t="shared" si="43"/>
        <v>0</v>
      </c>
      <c r="BP7" s="32">
        <f t="shared" si="43"/>
        <v>0</v>
      </c>
    </row>
    <row r="8" spans="1:68" ht="12.75" hidden="1" customHeight="1" outlineLevel="1" x14ac:dyDescent="0.2">
      <c r="A8" s="30"/>
      <c r="B8" s="67">
        <f>Remaining!A8</f>
        <v>240</v>
      </c>
      <c r="C8" s="28" t="str">
        <f>Remaining!B8</f>
        <v xml:space="preserve">Quality Assurance              </v>
      </c>
      <c r="D8" s="32">
        <f t="shared" si="38"/>
        <v>136</v>
      </c>
      <c r="E8" s="32">
        <f t="shared" si="38"/>
        <v>60.5</v>
      </c>
      <c r="F8" s="32">
        <f t="shared" si="38"/>
        <v>75.5</v>
      </c>
      <c r="G8" s="32">
        <f t="shared" si="44"/>
        <v>0</v>
      </c>
      <c r="H8" s="32">
        <f t="shared" si="39"/>
        <v>0</v>
      </c>
      <c r="I8" s="32">
        <f t="shared" si="39"/>
        <v>0</v>
      </c>
      <c r="J8" s="32">
        <f t="shared" si="39"/>
        <v>0</v>
      </c>
      <c r="K8" s="32">
        <f t="shared" si="39"/>
        <v>0</v>
      </c>
      <c r="L8" s="32">
        <f t="shared" si="39"/>
        <v>0</v>
      </c>
      <c r="M8" s="32">
        <f t="shared" si="39"/>
        <v>6.55</v>
      </c>
      <c r="N8" s="32">
        <f t="shared" si="39"/>
        <v>13.1</v>
      </c>
      <c r="O8" s="32">
        <f t="shared" si="39"/>
        <v>19.66</v>
      </c>
      <c r="P8" s="32">
        <f t="shared" si="39"/>
        <v>26.21</v>
      </c>
      <c r="Q8" s="32">
        <f t="shared" si="39"/>
        <v>29.95</v>
      </c>
      <c r="R8" s="32">
        <f t="shared" si="40"/>
        <v>35.94</v>
      </c>
      <c r="S8" s="32">
        <f t="shared" si="40"/>
        <v>41.94</v>
      </c>
      <c r="T8" s="32">
        <f t="shared" si="40"/>
        <v>47.94</v>
      </c>
      <c r="U8" s="32">
        <f t="shared" si="40"/>
        <v>52.66</v>
      </c>
      <c r="V8" s="32">
        <f t="shared" si="40"/>
        <v>54.9</v>
      </c>
      <c r="W8" s="32">
        <f t="shared" si="40"/>
        <v>57.7</v>
      </c>
      <c r="X8" s="32">
        <f t="shared" si="40"/>
        <v>60.5</v>
      </c>
      <c r="Y8" s="32">
        <f t="shared" si="40"/>
        <v>0</v>
      </c>
      <c r="Z8" s="32">
        <f t="shared" si="40"/>
        <v>0</v>
      </c>
      <c r="AA8" s="32">
        <f t="shared" si="40"/>
        <v>0</v>
      </c>
      <c r="AB8" s="32">
        <f t="shared" si="41"/>
        <v>0</v>
      </c>
      <c r="AC8" s="32">
        <f t="shared" si="41"/>
        <v>0</v>
      </c>
      <c r="AD8" s="32">
        <f t="shared" si="41"/>
        <v>0</v>
      </c>
      <c r="AE8" s="32">
        <f t="shared" si="41"/>
        <v>0</v>
      </c>
      <c r="AF8" s="32">
        <f t="shared" si="41"/>
        <v>0</v>
      </c>
      <c r="AG8" s="32">
        <f t="shared" si="41"/>
        <v>0</v>
      </c>
      <c r="AH8" s="32">
        <f t="shared" si="41"/>
        <v>0</v>
      </c>
      <c r="AI8" s="32">
        <f t="shared" si="41"/>
        <v>0</v>
      </c>
      <c r="AJ8" s="32">
        <f t="shared" si="41"/>
        <v>0</v>
      </c>
      <c r="AK8" s="32">
        <f t="shared" si="41"/>
        <v>0</v>
      </c>
      <c r="AL8" s="32">
        <f t="shared" si="42"/>
        <v>0</v>
      </c>
      <c r="AM8" s="32">
        <f t="shared" si="42"/>
        <v>0</v>
      </c>
      <c r="AN8" s="32">
        <f t="shared" si="42"/>
        <v>0</v>
      </c>
      <c r="AO8" s="32">
        <f t="shared" si="42"/>
        <v>0</v>
      </c>
      <c r="AP8" s="32">
        <f t="shared" si="42"/>
        <v>0</v>
      </c>
      <c r="AQ8" s="32">
        <f t="shared" si="42"/>
        <v>0</v>
      </c>
      <c r="AR8" s="32">
        <f t="shared" si="42"/>
        <v>0</v>
      </c>
      <c r="AS8" s="32">
        <f t="shared" si="42"/>
        <v>0</v>
      </c>
      <c r="AT8" s="32">
        <f t="shared" si="42"/>
        <v>0</v>
      </c>
      <c r="AU8" s="32">
        <f t="shared" si="42"/>
        <v>0</v>
      </c>
      <c r="AV8" s="32">
        <f t="shared" si="43"/>
        <v>0</v>
      </c>
      <c r="AW8" s="32">
        <f t="shared" si="43"/>
        <v>0</v>
      </c>
      <c r="AX8" s="32">
        <f t="shared" si="43"/>
        <v>0</v>
      </c>
      <c r="AY8" s="32">
        <f t="shared" si="43"/>
        <v>0</v>
      </c>
      <c r="AZ8" s="32">
        <f t="shared" si="43"/>
        <v>0</v>
      </c>
      <c r="BA8" s="32">
        <f t="shared" si="43"/>
        <v>0</v>
      </c>
      <c r="BB8" s="32">
        <f t="shared" si="43"/>
        <v>0</v>
      </c>
      <c r="BC8" s="32">
        <f t="shared" si="43"/>
        <v>0</v>
      </c>
      <c r="BD8" s="32">
        <f t="shared" si="43"/>
        <v>0</v>
      </c>
      <c r="BE8" s="32">
        <f t="shared" si="43"/>
        <v>0</v>
      </c>
      <c r="BF8" s="32">
        <f t="shared" si="43"/>
        <v>0</v>
      </c>
      <c r="BG8" s="32">
        <f t="shared" si="43"/>
        <v>0</v>
      </c>
      <c r="BH8" s="32">
        <f t="shared" si="43"/>
        <v>0</v>
      </c>
      <c r="BI8" s="32">
        <f t="shared" si="43"/>
        <v>0</v>
      </c>
      <c r="BJ8" s="32">
        <f t="shared" si="43"/>
        <v>0</v>
      </c>
      <c r="BK8" s="32">
        <f t="shared" si="43"/>
        <v>0</v>
      </c>
      <c r="BL8" s="32">
        <f t="shared" si="43"/>
        <v>0</v>
      </c>
      <c r="BM8" s="32">
        <f t="shared" si="43"/>
        <v>0</v>
      </c>
      <c r="BN8" s="32">
        <f t="shared" si="43"/>
        <v>0</v>
      </c>
      <c r="BO8" s="32">
        <f t="shared" si="43"/>
        <v>0</v>
      </c>
      <c r="BP8" s="32">
        <f t="shared" si="43"/>
        <v>0</v>
      </c>
    </row>
    <row r="9" spans="1:68" ht="12.75" hidden="1" customHeight="1" outlineLevel="1" x14ac:dyDescent="0.2">
      <c r="A9" s="30"/>
      <c r="B9" s="67">
        <f>Remaining!A9</f>
        <v>290</v>
      </c>
      <c r="C9" s="28" t="str">
        <f>Remaining!B9</f>
        <v xml:space="preserve">Project Administration       </v>
      </c>
      <c r="D9" s="32">
        <f t="shared" si="38"/>
        <v>483</v>
      </c>
      <c r="E9" s="32">
        <f t="shared" si="38"/>
        <v>263.25</v>
      </c>
      <c r="F9" s="32">
        <f t="shared" si="38"/>
        <v>219.75</v>
      </c>
      <c r="G9" s="32">
        <f t="shared" si="44"/>
        <v>0</v>
      </c>
      <c r="H9" s="32">
        <f t="shared" si="39"/>
        <v>0</v>
      </c>
      <c r="I9" s="32">
        <f t="shared" si="39"/>
        <v>0</v>
      </c>
      <c r="J9" s="32">
        <f t="shared" si="39"/>
        <v>0</v>
      </c>
      <c r="K9" s="32">
        <f t="shared" si="39"/>
        <v>0</v>
      </c>
      <c r="L9" s="32">
        <f t="shared" si="39"/>
        <v>15</v>
      </c>
      <c r="M9" s="32">
        <f t="shared" si="39"/>
        <v>36.4</v>
      </c>
      <c r="N9" s="32">
        <f t="shared" si="39"/>
        <v>57.8</v>
      </c>
      <c r="O9" s="32">
        <f t="shared" si="39"/>
        <v>79.2</v>
      </c>
      <c r="P9" s="32">
        <f t="shared" si="39"/>
        <v>100.6</v>
      </c>
      <c r="Q9" s="32">
        <f t="shared" si="39"/>
        <v>117.72</v>
      </c>
      <c r="R9" s="32">
        <f t="shared" si="40"/>
        <v>139.13</v>
      </c>
      <c r="S9" s="32">
        <f t="shared" si="40"/>
        <v>160.53</v>
      </c>
      <c r="T9" s="32">
        <f t="shared" si="40"/>
        <v>181.93</v>
      </c>
      <c r="U9" s="32">
        <f t="shared" si="40"/>
        <v>203.33</v>
      </c>
      <c r="V9" s="32">
        <f t="shared" si="40"/>
        <v>220.45</v>
      </c>
      <c r="W9" s="32">
        <f t="shared" si="40"/>
        <v>241.85</v>
      </c>
      <c r="X9" s="32">
        <f t="shared" si="40"/>
        <v>263.25</v>
      </c>
      <c r="Y9" s="32">
        <f t="shared" si="40"/>
        <v>0</v>
      </c>
      <c r="Z9" s="32">
        <f t="shared" si="40"/>
        <v>0</v>
      </c>
      <c r="AA9" s="32">
        <f t="shared" si="40"/>
        <v>0</v>
      </c>
      <c r="AB9" s="32">
        <f t="shared" si="41"/>
        <v>0</v>
      </c>
      <c r="AC9" s="32">
        <f t="shared" si="41"/>
        <v>0</v>
      </c>
      <c r="AD9" s="32">
        <f t="shared" si="41"/>
        <v>0</v>
      </c>
      <c r="AE9" s="32">
        <f t="shared" si="41"/>
        <v>0</v>
      </c>
      <c r="AF9" s="32">
        <f t="shared" si="41"/>
        <v>0</v>
      </c>
      <c r="AG9" s="32">
        <f t="shared" si="41"/>
        <v>0</v>
      </c>
      <c r="AH9" s="32">
        <f t="shared" si="41"/>
        <v>0</v>
      </c>
      <c r="AI9" s="32">
        <f t="shared" si="41"/>
        <v>0</v>
      </c>
      <c r="AJ9" s="32">
        <f t="shared" si="41"/>
        <v>0</v>
      </c>
      <c r="AK9" s="32">
        <f t="shared" si="41"/>
        <v>0</v>
      </c>
      <c r="AL9" s="32">
        <f t="shared" si="42"/>
        <v>0</v>
      </c>
      <c r="AM9" s="32">
        <f t="shared" si="42"/>
        <v>0</v>
      </c>
      <c r="AN9" s="32">
        <f t="shared" si="42"/>
        <v>0</v>
      </c>
      <c r="AO9" s="32">
        <f t="shared" si="42"/>
        <v>0</v>
      </c>
      <c r="AP9" s="32">
        <f t="shared" si="42"/>
        <v>0</v>
      </c>
      <c r="AQ9" s="32">
        <f t="shared" si="42"/>
        <v>0</v>
      </c>
      <c r="AR9" s="32">
        <f t="shared" si="42"/>
        <v>0</v>
      </c>
      <c r="AS9" s="32">
        <f t="shared" si="42"/>
        <v>0</v>
      </c>
      <c r="AT9" s="32">
        <f t="shared" si="42"/>
        <v>0</v>
      </c>
      <c r="AU9" s="32">
        <f t="shared" si="42"/>
        <v>0</v>
      </c>
      <c r="AV9" s="32">
        <f t="shared" si="43"/>
        <v>0</v>
      </c>
      <c r="AW9" s="32">
        <f t="shared" si="43"/>
        <v>0</v>
      </c>
      <c r="AX9" s="32">
        <f t="shared" si="43"/>
        <v>0</v>
      </c>
      <c r="AY9" s="32">
        <f t="shared" si="43"/>
        <v>0</v>
      </c>
      <c r="AZ9" s="32">
        <f t="shared" si="43"/>
        <v>0</v>
      </c>
      <c r="BA9" s="32">
        <f t="shared" si="43"/>
        <v>0</v>
      </c>
      <c r="BB9" s="32">
        <f t="shared" si="43"/>
        <v>0</v>
      </c>
      <c r="BC9" s="32">
        <f t="shared" si="43"/>
        <v>0</v>
      </c>
      <c r="BD9" s="32">
        <f t="shared" si="43"/>
        <v>0</v>
      </c>
      <c r="BE9" s="32">
        <f t="shared" si="43"/>
        <v>0</v>
      </c>
      <c r="BF9" s="32">
        <f t="shared" si="43"/>
        <v>0</v>
      </c>
      <c r="BG9" s="32">
        <f t="shared" si="43"/>
        <v>0</v>
      </c>
      <c r="BH9" s="32">
        <f t="shared" si="43"/>
        <v>0</v>
      </c>
      <c r="BI9" s="32">
        <f t="shared" si="43"/>
        <v>0</v>
      </c>
      <c r="BJ9" s="32">
        <f t="shared" si="43"/>
        <v>0</v>
      </c>
      <c r="BK9" s="32">
        <f t="shared" si="43"/>
        <v>0</v>
      </c>
      <c r="BL9" s="32">
        <f t="shared" si="43"/>
        <v>0</v>
      </c>
      <c r="BM9" s="32">
        <f t="shared" si="43"/>
        <v>0</v>
      </c>
      <c r="BN9" s="32">
        <f t="shared" si="43"/>
        <v>0</v>
      </c>
      <c r="BO9" s="32">
        <f t="shared" si="43"/>
        <v>0</v>
      </c>
      <c r="BP9" s="32">
        <f t="shared" si="43"/>
        <v>0</v>
      </c>
    </row>
    <row r="10" spans="1:68" ht="12.75" hidden="1" customHeight="1" outlineLevel="1" x14ac:dyDescent="0.2">
      <c r="A10" s="30"/>
      <c r="B10" s="67">
        <f>Remaining!A10</f>
        <v>390</v>
      </c>
      <c r="C10" s="28" t="str">
        <f>Remaining!B10</f>
        <v>Regulatory Affairs</v>
      </c>
      <c r="D10" s="32">
        <f t="shared" si="38"/>
        <v>40</v>
      </c>
      <c r="E10" s="32">
        <f t="shared" si="38"/>
        <v>0</v>
      </c>
      <c r="F10" s="32">
        <f t="shared" si="38"/>
        <v>40</v>
      </c>
      <c r="G10" s="32">
        <f t="shared" si="44"/>
        <v>0</v>
      </c>
      <c r="H10" s="32">
        <f t="shared" si="39"/>
        <v>0</v>
      </c>
      <c r="I10" s="32">
        <f t="shared" si="39"/>
        <v>0</v>
      </c>
      <c r="J10" s="32">
        <f t="shared" si="39"/>
        <v>0</v>
      </c>
      <c r="K10" s="32">
        <f t="shared" si="39"/>
        <v>0</v>
      </c>
      <c r="L10" s="32">
        <f t="shared" si="39"/>
        <v>0</v>
      </c>
      <c r="M10" s="32">
        <f t="shared" si="39"/>
        <v>0</v>
      </c>
      <c r="N10" s="32">
        <f t="shared" si="39"/>
        <v>0</v>
      </c>
      <c r="O10" s="32">
        <f t="shared" si="39"/>
        <v>0</v>
      </c>
      <c r="P10" s="32">
        <f t="shared" si="39"/>
        <v>0</v>
      </c>
      <c r="Q10" s="32">
        <f t="shared" si="39"/>
        <v>0</v>
      </c>
      <c r="R10" s="32">
        <f t="shared" si="40"/>
        <v>0</v>
      </c>
      <c r="S10" s="32">
        <f t="shared" si="40"/>
        <v>0</v>
      </c>
      <c r="T10" s="32">
        <f t="shared" si="40"/>
        <v>0</v>
      </c>
      <c r="U10" s="32">
        <f t="shared" si="40"/>
        <v>0</v>
      </c>
      <c r="V10" s="32">
        <f t="shared" si="40"/>
        <v>0</v>
      </c>
      <c r="W10" s="32">
        <f t="shared" si="40"/>
        <v>0</v>
      </c>
      <c r="X10" s="32">
        <f t="shared" si="40"/>
        <v>0</v>
      </c>
      <c r="Y10" s="32">
        <f t="shared" si="40"/>
        <v>0</v>
      </c>
      <c r="Z10" s="32">
        <f t="shared" si="40"/>
        <v>0</v>
      </c>
      <c r="AA10" s="32">
        <f t="shared" si="40"/>
        <v>0</v>
      </c>
      <c r="AB10" s="32">
        <f t="shared" si="41"/>
        <v>0</v>
      </c>
      <c r="AC10" s="32">
        <f t="shared" si="41"/>
        <v>0</v>
      </c>
      <c r="AD10" s="32">
        <f t="shared" si="41"/>
        <v>0</v>
      </c>
      <c r="AE10" s="32">
        <f t="shared" si="41"/>
        <v>0</v>
      </c>
      <c r="AF10" s="32">
        <f t="shared" si="41"/>
        <v>0</v>
      </c>
      <c r="AG10" s="32">
        <f t="shared" si="41"/>
        <v>0</v>
      </c>
      <c r="AH10" s="32">
        <f t="shared" si="41"/>
        <v>0</v>
      </c>
      <c r="AI10" s="32">
        <f t="shared" si="41"/>
        <v>0</v>
      </c>
      <c r="AJ10" s="32">
        <f t="shared" si="41"/>
        <v>0</v>
      </c>
      <c r="AK10" s="32">
        <f t="shared" si="41"/>
        <v>0</v>
      </c>
      <c r="AL10" s="32">
        <f t="shared" si="42"/>
        <v>0</v>
      </c>
      <c r="AM10" s="32">
        <f t="shared" si="42"/>
        <v>0</v>
      </c>
      <c r="AN10" s="32">
        <f t="shared" si="42"/>
        <v>0</v>
      </c>
      <c r="AO10" s="32">
        <f t="shared" si="42"/>
        <v>0</v>
      </c>
      <c r="AP10" s="32">
        <f t="shared" si="42"/>
        <v>0</v>
      </c>
      <c r="AQ10" s="32">
        <f t="shared" si="42"/>
        <v>0</v>
      </c>
      <c r="AR10" s="32">
        <f t="shared" si="42"/>
        <v>0</v>
      </c>
      <c r="AS10" s="32">
        <f t="shared" si="42"/>
        <v>0</v>
      </c>
      <c r="AT10" s="32">
        <f t="shared" si="42"/>
        <v>0</v>
      </c>
      <c r="AU10" s="32">
        <f t="shared" si="42"/>
        <v>0</v>
      </c>
      <c r="AV10" s="32">
        <f t="shared" si="43"/>
        <v>0</v>
      </c>
      <c r="AW10" s="32">
        <f t="shared" si="43"/>
        <v>0</v>
      </c>
      <c r="AX10" s="32">
        <f t="shared" si="43"/>
        <v>0</v>
      </c>
      <c r="AY10" s="32">
        <f t="shared" si="43"/>
        <v>0</v>
      </c>
      <c r="AZ10" s="32">
        <f t="shared" si="43"/>
        <v>0</v>
      </c>
      <c r="BA10" s="32">
        <f t="shared" si="43"/>
        <v>0</v>
      </c>
      <c r="BB10" s="32">
        <f t="shared" si="43"/>
        <v>0</v>
      </c>
      <c r="BC10" s="32">
        <f t="shared" si="43"/>
        <v>0</v>
      </c>
      <c r="BD10" s="32">
        <f t="shared" si="43"/>
        <v>0</v>
      </c>
      <c r="BE10" s="32">
        <f t="shared" si="43"/>
        <v>0</v>
      </c>
      <c r="BF10" s="32">
        <f t="shared" si="43"/>
        <v>0</v>
      </c>
      <c r="BG10" s="32">
        <f t="shared" si="43"/>
        <v>0</v>
      </c>
      <c r="BH10" s="32">
        <f t="shared" si="43"/>
        <v>0</v>
      </c>
      <c r="BI10" s="32">
        <f t="shared" si="43"/>
        <v>0</v>
      </c>
      <c r="BJ10" s="32">
        <f t="shared" si="43"/>
        <v>0</v>
      </c>
      <c r="BK10" s="32">
        <f t="shared" si="43"/>
        <v>0</v>
      </c>
      <c r="BL10" s="32">
        <f t="shared" si="43"/>
        <v>0</v>
      </c>
      <c r="BM10" s="32">
        <f t="shared" si="43"/>
        <v>0</v>
      </c>
      <c r="BN10" s="32">
        <f t="shared" si="43"/>
        <v>0</v>
      </c>
      <c r="BO10" s="32">
        <f t="shared" si="43"/>
        <v>0</v>
      </c>
      <c r="BP10" s="32">
        <f t="shared" si="43"/>
        <v>0</v>
      </c>
    </row>
    <row r="11" spans="1:68" ht="12.75" hidden="1" customHeight="1" outlineLevel="1" x14ac:dyDescent="0.2">
      <c r="A11" s="30"/>
      <c r="B11" s="67">
        <f>Remaining!A11</f>
        <v>0</v>
      </c>
      <c r="C11" s="28">
        <f>Remaining!B11</f>
        <v>0</v>
      </c>
      <c r="D11" s="32">
        <f t="shared" si="38"/>
        <v>0</v>
      </c>
      <c r="E11" s="32">
        <f t="shared" si="38"/>
        <v>0</v>
      </c>
      <c r="F11" s="32">
        <f t="shared" si="38"/>
        <v>0</v>
      </c>
      <c r="G11" s="32">
        <f t="shared" si="44"/>
        <v>0</v>
      </c>
      <c r="H11" s="32">
        <f t="shared" si="39"/>
        <v>0</v>
      </c>
      <c r="I11" s="32">
        <f t="shared" si="39"/>
        <v>0</v>
      </c>
      <c r="J11" s="32">
        <f t="shared" si="39"/>
        <v>0</v>
      </c>
      <c r="K11" s="32">
        <f t="shared" si="39"/>
        <v>0</v>
      </c>
      <c r="L11" s="32">
        <f t="shared" si="39"/>
        <v>0</v>
      </c>
      <c r="M11" s="32">
        <f t="shared" si="39"/>
        <v>0</v>
      </c>
      <c r="N11" s="32">
        <f t="shared" si="39"/>
        <v>0</v>
      </c>
      <c r="O11" s="32">
        <f t="shared" si="39"/>
        <v>0</v>
      </c>
      <c r="P11" s="32">
        <f t="shared" si="39"/>
        <v>0</v>
      </c>
      <c r="Q11" s="32">
        <f t="shared" si="39"/>
        <v>0</v>
      </c>
      <c r="R11" s="32">
        <f t="shared" si="40"/>
        <v>0</v>
      </c>
      <c r="S11" s="32">
        <f t="shared" si="40"/>
        <v>0</v>
      </c>
      <c r="T11" s="32">
        <f t="shared" si="40"/>
        <v>0</v>
      </c>
      <c r="U11" s="32">
        <f t="shared" si="40"/>
        <v>0</v>
      </c>
      <c r="V11" s="32">
        <f t="shared" si="40"/>
        <v>0</v>
      </c>
      <c r="W11" s="32">
        <f t="shared" si="40"/>
        <v>0</v>
      </c>
      <c r="X11" s="32">
        <f t="shared" si="40"/>
        <v>0</v>
      </c>
      <c r="Y11" s="32">
        <f t="shared" si="40"/>
        <v>0</v>
      </c>
      <c r="Z11" s="32">
        <f t="shared" si="40"/>
        <v>0</v>
      </c>
      <c r="AA11" s="32">
        <f t="shared" si="40"/>
        <v>0</v>
      </c>
      <c r="AB11" s="32">
        <f t="shared" si="41"/>
        <v>0</v>
      </c>
      <c r="AC11" s="32">
        <f t="shared" si="41"/>
        <v>0</v>
      </c>
      <c r="AD11" s="32">
        <f t="shared" si="41"/>
        <v>0</v>
      </c>
      <c r="AE11" s="32">
        <f t="shared" si="41"/>
        <v>0</v>
      </c>
      <c r="AF11" s="32">
        <f t="shared" si="41"/>
        <v>0</v>
      </c>
      <c r="AG11" s="32">
        <f t="shared" si="41"/>
        <v>0</v>
      </c>
      <c r="AH11" s="32">
        <f t="shared" si="41"/>
        <v>0</v>
      </c>
      <c r="AI11" s="32">
        <f t="shared" si="41"/>
        <v>0</v>
      </c>
      <c r="AJ11" s="32">
        <f t="shared" si="41"/>
        <v>0</v>
      </c>
      <c r="AK11" s="32">
        <f t="shared" si="41"/>
        <v>0</v>
      </c>
      <c r="AL11" s="32">
        <f t="shared" si="42"/>
        <v>0</v>
      </c>
      <c r="AM11" s="32">
        <f t="shared" si="42"/>
        <v>0</v>
      </c>
      <c r="AN11" s="32">
        <f t="shared" si="42"/>
        <v>0</v>
      </c>
      <c r="AO11" s="32">
        <f t="shared" si="42"/>
        <v>0</v>
      </c>
      <c r="AP11" s="32">
        <f t="shared" si="42"/>
        <v>0</v>
      </c>
      <c r="AQ11" s="32">
        <f t="shared" si="42"/>
        <v>0</v>
      </c>
      <c r="AR11" s="32">
        <f t="shared" si="42"/>
        <v>0</v>
      </c>
      <c r="AS11" s="32">
        <f t="shared" si="42"/>
        <v>0</v>
      </c>
      <c r="AT11" s="32">
        <f t="shared" si="42"/>
        <v>0</v>
      </c>
      <c r="AU11" s="32">
        <f t="shared" si="42"/>
        <v>0</v>
      </c>
      <c r="AV11" s="32">
        <f t="shared" si="43"/>
        <v>0</v>
      </c>
      <c r="AW11" s="32">
        <f t="shared" si="43"/>
        <v>0</v>
      </c>
      <c r="AX11" s="32">
        <f t="shared" si="43"/>
        <v>0</v>
      </c>
      <c r="AY11" s="32">
        <f t="shared" si="43"/>
        <v>0</v>
      </c>
      <c r="AZ11" s="32">
        <f t="shared" si="43"/>
        <v>0</v>
      </c>
      <c r="BA11" s="32">
        <f t="shared" si="43"/>
        <v>0</v>
      </c>
      <c r="BB11" s="32">
        <f t="shared" si="43"/>
        <v>0</v>
      </c>
      <c r="BC11" s="32">
        <f t="shared" si="43"/>
        <v>0</v>
      </c>
      <c r="BD11" s="32">
        <f t="shared" si="43"/>
        <v>0</v>
      </c>
      <c r="BE11" s="32">
        <f t="shared" si="43"/>
        <v>0</v>
      </c>
      <c r="BF11" s="32">
        <f t="shared" si="43"/>
        <v>0</v>
      </c>
      <c r="BG11" s="32">
        <f t="shared" si="43"/>
        <v>0</v>
      </c>
      <c r="BH11" s="32">
        <f t="shared" si="43"/>
        <v>0</v>
      </c>
      <c r="BI11" s="32">
        <f t="shared" si="43"/>
        <v>0</v>
      </c>
      <c r="BJ11" s="32">
        <f t="shared" si="43"/>
        <v>0</v>
      </c>
      <c r="BK11" s="32">
        <f t="shared" si="43"/>
        <v>0</v>
      </c>
      <c r="BL11" s="32">
        <f t="shared" si="43"/>
        <v>0</v>
      </c>
      <c r="BM11" s="32">
        <f t="shared" si="43"/>
        <v>0</v>
      </c>
      <c r="BN11" s="32">
        <f t="shared" si="43"/>
        <v>0</v>
      </c>
      <c r="BO11" s="32">
        <f t="shared" si="43"/>
        <v>0</v>
      </c>
      <c r="BP11" s="32">
        <f t="shared" si="43"/>
        <v>0</v>
      </c>
    </row>
    <row r="12" spans="1:68" ht="12.75" customHeight="1" collapsed="1" x14ac:dyDescent="0.2">
      <c r="A12" s="30"/>
      <c r="B12" s="149" t="str">
        <f>Remaining!A12</f>
        <v>02.</v>
      </c>
      <c r="C12" s="150" t="str">
        <f>Remaining!B12</f>
        <v xml:space="preserve">Project Controls               </v>
      </c>
      <c r="D12" s="150">
        <f>SUM(D13:D15)</f>
        <v>1438.5</v>
      </c>
      <c r="E12" s="150">
        <f t="shared" ref="E12:R12" si="45">SUM(E13:E15)</f>
        <v>744.5</v>
      </c>
      <c r="F12" s="150">
        <f t="shared" si="45"/>
        <v>694</v>
      </c>
      <c r="G12" s="150">
        <f t="shared" si="45"/>
        <v>0</v>
      </c>
      <c r="H12" s="150">
        <f t="shared" si="45"/>
        <v>0</v>
      </c>
      <c r="I12" s="150">
        <f t="shared" si="45"/>
        <v>0</v>
      </c>
      <c r="J12" s="150">
        <f t="shared" si="45"/>
        <v>0</v>
      </c>
      <c r="K12" s="150">
        <f t="shared" si="45"/>
        <v>0</v>
      </c>
      <c r="L12" s="150">
        <f t="shared" si="45"/>
        <v>53.5</v>
      </c>
      <c r="M12" s="150">
        <f t="shared" si="45"/>
        <v>104.97</v>
      </c>
      <c r="N12" s="150">
        <f t="shared" si="45"/>
        <v>156.44</v>
      </c>
      <c r="O12" s="150">
        <f t="shared" si="45"/>
        <v>209.91</v>
      </c>
      <c r="P12" s="150">
        <f t="shared" si="45"/>
        <v>251.38</v>
      </c>
      <c r="Q12" s="150">
        <f t="shared" si="45"/>
        <v>281.32</v>
      </c>
      <c r="R12" s="150">
        <f t="shared" si="45"/>
        <v>329.76</v>
      </c>
      <c r="S12" s="150">
        <f t="shared" ref="S12" si="46">SUM(S13:S15)</f>
        <v>415.69</v>
      </c>
      <c r="T12" s="150">
        <f t="shared" ref="T12" si="47">SUM(T13:T15)</f>
        <v>500.46</v>
      </c>
      <c r="U12" s="150">
        <f t="shared" ref="U12" si="48">SUM(U13:U15)</f>
        <v>579.44000000000005</v>
      </c>
      <c r="V12" s="150">
        <f t="shared" ref="V12" si="49">SUM(V13:V15)</f>
        <v>642.67000000000007</v>
      </c>
      <c r="W12" s="150">
        <f t="shared" ref="W12" si="50">SUM(W13:W15)</f>
        <v>712.33999999999992</v>
      </c>
      <c r="X12" s="150">
        <f t="shared" ref="X12" si="51">SUM(X13:X15)</f>
        <v>744.5</v>
      </c>
      <c r="Y12" s="150">
        <f t="shared" ref="Y12" si="52">SUM(Y13:Y15)</f>
        <v>0</v>
      </c>
      <c r="Z12" s="150">
        <f t="shared" ref="Z12" si="53">SUM(Z13:Z15)</f>
        <v>0</v>
      </c>
      <c r="AA12" s="150">
        <f t="shared" ref="AA12" si="54">SUM(AA13:AA15)</f>
        <v>0</v>
      </c>
      <c r="AB12" s="150">
        <f t="shared" ref="AB12" si="55">SUM(AB13:AB15)</f>
        <v>0</v>
      </c>
      <c r="AC12" s="150">
        <f t="shared" ref="AC12" si="56">SUM(AC13:AC15)</f>
        <v>0</v>
      </c>
      <c r="AD12" s="150">
        <f t="shared" ref="AD12" si="57">SUM(AD13:AD15)</f>
        <v>0</v>
      </c>
      <c r="AE12" s="150">
        <f t="shared" ref="AE12:AF12" si="58">SUM(AE13:AE15)</f>
        <v>0</v>
      </c>
      <c r="AF12" s="150">
        <f t="shared" si="58"/>
        <v>0</v>
      </c>
      <c r="AG12" s="150">
        <f t="shared" ref="AG12" si="59">SUM(AG13:AG15)</f>
        <v>0</v>
      </c>
      <c r="AH12" s="150">
        <f t="shared" ref="AH12" si="60">SUM(AH13:AH15)</f>
        <v>0</v>
      </c>
      <c r="AI12" s="150">
        <f t="shared" ref="AI12" si="61">SUM(AI13:AI15)</f>
        <v>0</v>
      </c>
      <c r="AJ12" s="150">
        <f t="shared" ref="AJ12" si="62">SUM(AJ13:AJ15)</f>
        <v>0</v>
      </c>
      <c r="AK12" s="150">
        <f t="shared" ref="AK12" si="63">SUM(AK13:AK15)</f>
        <v>0</v>
      </c>
      <c r="AL12" s="150">
        <f t="shared" ref="AL12" si="64">SUM(AL13:AL15)</f>
        <v>0</v>
      </c>
      <c r="AM12" s="150">
        <f t="shared" ref="AM12" si="65">SUM(AM13:AM15)</f>
        <v>0</v>
      </c>
      <c r="AN12" s="150">
        <f t="shared" ref="AN12" si="66">SUM(AN13:AN15)</f>
        <v>0</v>
      </c>
      <c r="AO12" s="150">
        <f t="shared" ref="AO12" si="67">SUM(AO13:AO15)</f>
        <v>0</v>
      </c>
      <c r="AP12" s="150">
        <f t="shared" ref="AP12" si="68">SUM(AP13:AP15)</f>
        <v>0</v>
      </c>
      <c r="AQ12" s="150">
        <f t="shared" ref="AQ12" si="69">SUM(AQ13:AQ15)</f>
        <v>0</v>
      </c>
      <c r="AR12" s="150">
        <f t="shared" ref="AR12" si="70">SUM(AR13:AR15)</f>
        <v>0</v>
      </c>
      <c r="AS12" s="150">
        <f t="shared" ref="AS12:AT12" si="71">SUM(AS13:AS15)</f>
        <v>0</v>
      </c>
      <c r="AT12" s="150">
        <f t="shared" si="71"/>
        <v>0</v>
      </c>
      <c r="AU12" s="150">
        <f t="shared" ref="AU12" si="72">SUM(AU13:AU15)</f>
        <v>0</v>
      </c>
      <c r="AV12" s="150">
        <f t="shared" ref="AV12" si="73">SUM(AV13:AV15)</f>
        <v>0</v>
      </c>
      <c r="AW12" s="150">
        <f t="shared" ref="AW12" si="74">SUM(AW13:AW15)</f>
        <v>0</v>
      </c>
      <c r="AX12" s="150">
        <f t="shared" ref="AX12" si="75">SUM(AX13:AX15)</f>
        <v>0</v>
      </c>
      <c r="AY12" s="150">
        <f t="shared" ref="AY12" si="76">SUM(AY13:AY15)</f>
        <v>0</v>
      </c>
      <c r="AZ12" s="150">
        <f t="shared" ref="AZ12:BP12" si="77">SUM(AZ13:AZ15)</f>
        <v>0</v>
      </c>
      <c r="BA12" s="150">
        <f t="shared" si="77"/>
        <v>0</v>
      </c>
      <c r="BB12" s="150">
        <f t="shared" si="77"/>
        <v>0</v>
      </c>
      <c r="BC12" s="150">
        <f t="shared" si="77"/>
        <v>0</v>
      </c>
      <c r="BD12" s="150">
        <f t="shared" si="77"/>
        <v>0</v>
      </c>
      <c r="BE12" s="150">
        <f t="shared" si="77"/>
        <v>0</v>
      </c>
      <c r="BF12" s="150">
        <f t="shared" si="77"/>
        <v>0</v>
      </c>
      <c r="BG12" s="150">
        <f t="shared" ref="BG12:BH12" si="78">SUM(BG13:BG15)</f>
        <v>0</v>
      </c>
      <c r="BH12" s="150">
        <f t="shared" si="78"/>
        <v>0</v>
      </c>
      <c r="BI12" s="150">
        <f t="shared" si="77"/>
        <v>0</v>
      </c>
      <c r="BJ12" s="150">
        <f t="shared" si="77"/>
        <v>0</v>
      </c>
      <c r="BK12" s="150">
        <f t="shared" si="77"/>
        <v>0</v>
      </c>
      <c r="BL12" s="150">
        <f t="shared" si="77"/>
        <v>0</v>
      </c>
      <c r="BM12" s="150">
        <f t="shared" si="77"/>
        <v>0</v>
      </c>
      <c r="BN12" s="150">
        <f t="shared" ref="BN12:BO12" si="79">SUM(BN13:BN15)</f>
        <v>0</v>
      </c>
      <c r="BO12" s="150">
        <f t="shared" si="79"/>
        <v>0</v>
      </c>
      <c r="BP12" s="150">
        <f t="shared" si="77"/>
        <v>0</v>
      </c>
    </row>
    <row r="13" spans="1:68" ht="12.75" hidden="1" customHeight="1" outlineLevel="1" x14ac:dyDescent="0.2">
      <c r="A13" s="30"/>
      <c r="B13" s="67">
        <f>Remaining!A13</f>
        <v>230</v>
      </c>
      <c r="C13" s="28" t="str">
        <f>Remaining!B13</f>
        <v xml:space="preserve">Project Controls               </v>
      </c>
      <c r="D13" s="32">
        <f t="shared" ref="D13:F15" si="80">SUMIF($B$66:$B$91,$B13,D$66:D$91)</f>
        <v>1041.5</v>
      </c>
      <c r="E13" s="32">
        <f t="shared" si="80"/>
        <v>487.5</v>
      </c>
      <c r="F13" s="32">
        <f t="shared" si="80"/>
        <v>554</v>
      </c>
      <c r="G13" s="32">
        <f t="shared" si="44"/>
        <v>0</v>
      </c>
      <c r="H13" s="32">
        <f t="shared" ref="H13:Q15" si="81">SUMIF($B$66:$B$91,$B13,H$66:H$91)</f>
        <v>0</v>
      </c>
      <c r="I13" s="32">
        <f t="shared" si="81"/>
        <v>0</v>
      </c>
      <c r="J13" s="32">
        <f t="shared" si="81"/>
        <v>0</v>
      </c>
      <c r="K13" s="32">
        <f t="shared" si="81"/>
        <v>0</v>
      </c>
      <c r="L13" s="32">
        <f t="shared" si="81"/>
        <v>53.5</v>
      </c>
      <c r="M13" s="32">
        <f t="shared" si="81"/>
        <v>94.97</v>
      </c>
      <c r="N13" s="32">
        <f t="shared" si="81"/>
        <v>136.44</v>
      </c>
      <c r="O13" s="32">
        <f t="shared" si="81"/>
        <v>177.91</v>
      </c>
      <c r="P13" s="32">
        <f t="shared" si="81"/>
        <v>219.38</v>
      </c>
      <c r="Q13" s="32">
        <f t="shared" si="81"/>
        <v>249.32</v>
      </c>
      <c r="R13" s="32">
        <f t="shared" ref="R13:AA15" si="82">SUMIF($B$66:$B$91,$B13,R$66:R$91)</f>
        <v>288.38</v>
      </c>
      <c r="S13" s="32">
        <f t="shared" si="82"/>
        <v>327.44</v>
      </c>
      <c r="T13" s="32">
        <f t="shared" si="82"/>
        <v>365.33</v>
      </c>
      <c r="U13" s="32">
        <f t="shared" si="82"/>
        <v>397.44</v>
      </c>
      <c r="V13" s="32">
        <f t="shared" si="82"/>
        <v>423.17</v>
      </c>
      <c r="W13" s="32">
        <f t="shared" si="82"/>
        <v>455.34</v>
      </c>
      <c r="X13" s="32">
        <f t="shared" si="82"/>
        <v>487.5</v>
      </c>
      <c r="Y13" s="32">
        <f t="shared" si="82"/>
        <v>0</v>
      </c>
      <c r="Z13" s="32">
        <f t="shared" si="82"/>
        <v>0</v>
      </c>
      <c r="AA13" s="32">
        <f t="shared" si="82"/>
        <v>0</v>
      </c>
      <c r="AB13" s="32">
        <f t="shared" ref="AB13:AK15" si="83">SUMIF($B$66:$B$91,$B13,AB$66:AB$91)</f>
        <v>0</v>
      </c>
      <c r="AC13" s="32">
        <f t="shared" si="83"/>
        <v>0</v>
      </c>
      <c r="AD13" s="32">
        <f t="shared" si="83"/>
        <v>0</v>
      </c>
      <c r="AE13" s="32">
        <f t="shared" si="83"/>
        <v>0</v>
      </c>
      <c r="AF13" s="32">
        <f t="shared" si="83"/>
        <v>0</v>
      </c>
      <c r="AG13" s="32">
        <f t="shared" si="83"/>
        <v>0</v>
      </c>
      <c r="AH13" s="32">
        <f t="shared" si="83"/>
        <v>0</v>
      </c>
      <c r="AI13" s="32">
        <f t="shared" si="83"/>
        <v>0</v>
      </c>
      <c r="AJ13" s="32">
        <f t="shared" si="83"/>
        <v>0</v>
      </c>
      <c r="AK13" s="32">
        <f t="shared" si="83"/>
        <v>0</v>
      </c>
      <c r="AL13" s="32">
        <f t="shared" ref="AL13:AU15" si="84">SUMIF($B$66:$B$91,$B13,AL$66:AL$91)</f>
        <v>0</v>
      </c>
      <c r="AM13" s="32">
        <f t="shared" si="84"/>
        <v>0</v>
      </c>
      <c r="AN13" s="32">
        <f t="shared" si="84"/>
        <v>0</v>
      </c>
      <c r="AO13" s="32">
        <f t="shared" si="84"/>
        <v>0</v>
      </c>
      <c r="AP13" s="32">
        <f t="shared" si="84"/>
        <v>0</v>
      </c>
      <c r="AQ13" s="32">
        <f t="shared" si="84"/>
        <v>0</v>
      </c>
      <c r="AR13" s="32">
        <f t="shared" si="84"/>
        <v>0</v>
      </c>
      <c r="AS13" s="32">
        <f t="shared" si="84"/>
        <v>0</v>
      </c>
      <c r="AT13" s="32">
        <f t="shared" si="84"/>
        <v>0</v>
      </c>
      <c r="AU13" s="32">
        <f t="shared" si="84"/>
        <v>0</v>
      </c>
      <c r="AV13" s="32">
        <f t="shared" ref="AV13:BP15" si="85">SUMIF($B$66:$B$91,$B13,AV$66:AV$91)</f>
        <v>0</v>
      </c>
      <c r="AW13" s="32">
        <f t="shared" si="85"/>
        <v>0</v>
      </c>
      <c r="AX13" s="32">
        <f t="shared" si="85"/>
        <v>0</v>
      </c>
      <c r="AY13" s="32">
        <f t="shared" si="85"/>
        <v>0</v>
      </c>
      <c r="AZ13" s="32">
        <f t="shared" si="85"/>
        <v>0</v>
      </c>
      <c r="BA13" s="32">
        <f t="shared" si="85"/>
        <v>0</v>
      </c>
      <c r="BB13" s="32">
        <f t="shared" si="85"/>
        <v>0</v>
      </c>
      <c r="BC13" s="32">
        <f t="shared" si="85"/>
        <v>0</v>
      </c>
      <c r="BD13" s="32">
        <f t="shared" si="85"/>
        <v>0</v>
      </c>
      <c r="BE13" s="32">
        <f t="shared" si="85"/>
        <v>0</v>
      </c>
      <c r="BF13" s="32">
        <f t="shared" si="85"/>
        <v>0</v>
      </c>
      <c r="BG13" s="32">
        <f t="shared" si="85"/>
        <v>0</v>
      </c>
      <c r="BH13" s="32">
        <f t="shared" si="85"/>
        <v>0</v>
      </c>
      <c r="BI13" s="32">
        <f t="shared" si="85"/>
        <v>0</v>
      </c>
      <c r="BJ13" s="32">
        <f t="shared" si="85"/>
        <v>0</v>
      </c>
      <c r="BK13" s="32">
        <f t="shared" si="85"/>
        <v>0</v>
      </c>
      <c r="BL13" s="32">
        <f t="shared" si="85"/>
        <v>0</v>
      </c>
      <c r="BM13" s="32">
        <f t="shared" si="85"/>
        <v>0</v>
      </c>
      <c r="BN13" s="32">
        <f t="shared" si="85"/>
        <v>0</v>
      </c>
      <c r="BO13" s="32">
        <f t="shared" si="85"/>
        <v>0</v>
      </c>
      <c r="BP13" s="32">
        <f t="shared" si="85"/>
        <v>0</v>
      </c>
    </row>
    <row r="14" spans="1:68" ht="12.75" hidden="1" customHeight="1" outlineLevel="1" x14ac:dyDescent="0.2">
      <c r="A14" s="30"/>
      <c r="B14" s="67">
        <f>Remaining!A14</f>
        <v>250</v>
      </c>
      <c r="C14" s="28" t="str">
        <f>Remaining!B14</f>
        <v xml:space="preserve">Estimating                     </v>
      </c>
      <c r="D14" s="32">
        <f t="shared" si="80"/>
        <v>397</v>
      </c>
      <c r="E14" s="32">
        <f t="shared" si="80"/>
        <v>257</v>
      </c>
      <c r="F14" s="32">
        <f t="shared" si="80"/>
        <v>140</v>
      </c>
      <c r="G14" s="32">
        <f t="shared" si="44"/>
        <v>0</v>
      </c>
      <c r="H14" s="32">
        <f t="shared" si="81"/>
        <v>0</v>
      </c>
      <c r="I14" s="32">
        <f t="shared" si="81"/>
        <v>0</v>
      </c>
      <c r="J14" s="32">
        <f t="shared" si="81"/>
        <v>0</v>
      </c>
      <c r="K14" s="32">
        <f t="shared" si="81"/>
        <v>0</v>
      </c>
      <c r="L14" s="32">
        <f t="shared" si="81"/>
        <v>0</v>
      </c>
      <c r="M14" s="32">
        <f t="shared" si="81"/>
        <v>10</v>
      </c>
      <c r="N14" s="32">
        <f t="shared" si="81"/>
        <v>20</v>
      </c>
      <c r="O14" s="32">
        <f t="shared" si="81"/>
        <v>32</v>
      </c>
      <c r="P14" s="32">
        <f t="shared" si="81"/>
        <v>32</v>
      </c>
      <c r="Q14" s="32">
        <f t="shared" si="81"/>
        <v>32</v>
      </c>
      <c r="R14" s="32">
        <f t="shared" si="82"/>
        <v>41.38</v>
      </c>
      <c r="S14" s="32">
        <f t="shared" si="82"/>
        <v>88.25</v>
      </c>
      <c r="T14" s="32">
        <f t="shared" si="82"/>
        <v>135.13</v>
      </c>
      <c r="U14" s="32">
        <f t="shared" si="82"/>
        <v>182</v>
      </c>
      <c r="V14" s="32">
        <f t="shared" si="82"/>
        <v>219.5</v>
      </c>
      <c r="W14" s="32">
        <f t="shared" si="82"/>
        <v>257</v>
      </c>
      <c r="X14" s="32">
        <f t="shared" si="82"/>
        <v>257</v>
      </c>
      <c r="Y14" s="32">
        <f t="shared" si="82"/>
        <v>0</v>
      </c>
      <c r="Z14" s="32">
        <f t="shared" si="82"/>
        <v>0</v>
      </c>
      <c r="AA14" s="32">
        <f t="shared" si="82"/>
        <v>0</v>
      </c>
      <c r="AB14" s="32">
        <f t="shared" si="83"/>
        <v>0</v>
      </c>
      <c r="AC14" s="32">
        <f t="shared" si="83"/>
        <v>0</v>
      </c>
      <c r="AD14" s="32">
        <f t="shared" si="83"/>
        <v>0</v>
      </c>
      <c r="AE14" s="32">
        <f t="shared" si="83"/>
        <v>0</v>
      </c>
      <c r="AF14" s="32">
        <f t="shared" si="83"/>
        <v>0</v>
      </c>
      <c r="AG14" s="32">
        <f t="shared" si="83"/>
        <v>0</v>
      </c>
      <c r="AH14" s="32">
        <f t="shared" si="83"/>
        <v>0</v>
      </c>
      <c r="AI14" s="32">
        <f t="shared" si="83"/>
        <v>0</v>
      </c>
      <c r="AJ14" s="32">
        <f t="shared" si="83"/>
        <v>0</v>
      </c>
      <c r="AK14" s="32">
        <f t="shared" si="83"/>
        <v>0</v>
      </c>
      <c r="AL14" s="32">
        <f t="shared" si="84"/>
        <v>0</v>
      </c>
      <c r="AM14" s="32">
        <f t="shared" si="84"/>
        <v>0</v>
      </c>
      <c r="AN14" s="32">
        <f t="shared" si="84"/>
        <v>0</v>
      </c>
      <c r="AO14" s="32">
        <f t="shared" si="84"/>
        <v>0</v>
      </c>
      <c r="AP14" s="32">
        <f t="shared" si="84"/>
        <v>0</v>
      </c>
      <c r="AQ14" s="32">
        <f t="shared" si="84"/>
        <v>0</v>
      </c>
      <c r="AR14" s="32">
        <f t="shared" si="84"/>
        <v>0</v>
      </c>
      <c r="AS14" s="32">
        <f t="shared" si="84"/>
        <v>0</v>
      </c>
      <c r="AT14" s="32">
        <f t="shared" si="84"/>
        <v>0</v>
      </c>
      <c r="AU14" s="32">
        <f t="shared" si="84"/>
        <v>0</v>
      </c>
      <c r="AV14" s="32">
        <f t="shared" si="85"/>
        <v>0</v>
      </c>
      <c r="AW14" s="32">
        <f t="shared" si="85"/>
        <v>0</v>
      </c>
      <c r="AX14" s="32">
        <f t="shared" si="85"/>
        <v>0</v>
      </c>
      <c r="AY14" s="32">
        <f t="shared" si="85"/>
        <v>0</v>
      </c>
      <c r="AZ14" s="32">
        <f t="shared" si="85"/>
        <v>0</v>
      </c>
      <c r="BA14" s="32">
        <f t="shared" si="85"/>
        <v>0</v>
      </c>
      <c r="BB14" s="32">
        <f t="shared" si="85"/>
        <v>0</v>
      </c>
      <c r="BC14" s="32">
        <f t="shared" si="85"/>
        <v>0</v>
      </c>
      <c r="BD14" s="32">
        <f t="shared" si="85"/>
        <v>0</v>
      </c>
      <c r="BE14" s="32">
        <f t="shared" si="85"/>
        <v>0</v>
      </c>
      <c r="BF14" s="32">
        <f t="shared" si="85"/>
        <v>0</v>
      </c>
      <c r="BG14" s="32">
        <f t="shared" si="85"/>
        <v>0</v>
      </c>
      <c r="BH14" s="32">
        <f t="shared" si="85"/>
        <v>0</v>
      </c>
      <c r="BI14" s="32">
        <f t="shared" si="85"/>
        <v>0</v>
      </c>
      <c r="BJ14" s="32">
        <f t="shared" si="85"/>
        <v>0</v>
      </c>
      <c r="BK14" s="32">
        <f t="shared" si="85"/>
        <v>0</v>
      </c>
      <c r="BL14" s="32">
        <f t="shared" si="85"/>
        <v>0</v>
      </c>
      <c r="BM14" s="32">
        <f t="shared" si="85"/>
        <v>0</v>
      </c>
      <c r="BN14" s="32">
        <f t="shared" si="85"/>
        <v>0</v>
      </c>
      <c r="BO14" s="32">
        <f t="shared" si="85"/>
        <v>0</v>
      </c>
      <c r="BP14" s="32">
        <f t="shared" si="85"/>
        <v>0</v>
      </c>
    </row>
    <row r="15" spans="1:68" ht="12.75" hidden="1" customHeight="1" outlineLevel="1" x14ac:dyDescent="0.2">
      <c r="A15" s="30"/>
      <c r="B15" s="67">
        <f>Remaining!A15</f>
        <v>0</v>
      </c>
      <c r="C15" s="28">
        <f>Remaining!B15</f>
        <v>0</v>
      </c>
      <c r="D15" s="32">
        <f t="shared" si="80"/>
        <v>0</v>
      </c>
      <c r="E15" s="32">
        <f t="shared" si="80"/>
        <v>0</v>
      </c>
      <c r="F15" s="32">
        <f t="shared" si="80"/>
        <v>0</v>
      </c>
      <c r="G15" s="32">
        <f t="shared" si="44"/>
        <v>0</v>
      </c>
      <c r="H15" s="32">
        <f t="shared" si="81"/>
        <v>0</v>
      </c>
      <c r="I15" s="32">
        <f t="shared" si="81"/>
        <v>0</v>
      </c>
      <c r="J15" s="32">
        <f t="shared" si="81"/>
        <v>0</v>
      </c>
      <c r="K15" s="32">
        <f t="shared" si="81"/>
        <v>0</v>
      </c>
      <c r="L15" s="32">
        <f t="shared" si="81"/>
        <v>0</v>
      </c>
      <c r="M15" s="32">
        <f t="shared" si="81"/>
        <v>0</v>
      </c>
      <c r="N15" s="32">
        <f t="shared" si="81"/>
        <v>0</v>
      </c>
      <c r="O15" s="32">
        <f t="shared" si="81"/>
        <v>0</v>
      </c>
      <c r="P15" s="32">
        <f t="shared" si="81"/>
        <v>0</v>
      </c>
      <c r="Q15" s="32">
        <f t="shared" si="81"/>
        <v>0</v>
      </c>
      <c r="R15" s="32">
        <f t="shared" si="82"/>
        <v>0</v>
      </c>
      <c r="S15" s="32">
        <f t="shared" si="82"/>
        <v>0</v>
      </c>
      <c r="T15" s="32">
        <f t="shared" si="82"/>
        <v>0</v>
      </c>
      <c r="U15" s="32">
        <f t="shared" si="82"/>
        <v>0</v>
      </c>
      <c r="V15" s="32">
        <f t="shared" si="82"/>
        <v>0</v>
      </c>
      <c r="W15" s="32">
        <f t="shared" si="82"/>
        <v>0</v>
      </c>
      <c r="X15" s="32">
        <f t="shared" si="82"/>
        <v>0</v>
      </c>
      <c r="Y15" s="32">
        <f t="shared" si="82"/>
        <v>0</v>
      </c>
      <c r="Z15" s="32">
        <f t="shared" si="82"/>
        <v>0</v>
      </c>
      <c r="AA15" s="32">
        <f t="shared" si="82"/>
        <v>0</v>
      </c>
      <c r="AB15" s="32">
        <f t="shared" si="83"/>
        <v>0</v>
      </c>
      <c r="AC15" s="32">
        <f t="shared" si="83"/>
        <v>0</v>
      </c>
      <c r="AD15" s="32">
        <f t="shared" si="83"/>
        <v>0</v>
      </c>
      <c r="AE15" s="32">
        <f t="shared" si="83"/>
        <v>0</v>
      </c>
      <c r="AF15" s="32">
        <f t="shared" si="83"/>
        <v>0</v>
      </c>
      <c r="AG15" s="32">
        <f t="shared" si="83"/>
        <v>0</v>
      </c>
      <c r="AH15" s="32">
        <f t="shared" si="83"/>
        <v>0</v>
      </c>
      <c r="AI15" s="32">
        <f t="shared" si="83"/>
        <v>0</v>
      </c>
      <c r="AJ15" s="32">
        <f t="shared" si="83"/>
        <v>0</v>
      </c>
      <c r="AK15" s="32">
        <f t="shared" si="83"/>
        <v>0</v>
      </c>
      <c r="AL15" s="32">
        <f t="shared" si="84"/>
        <v>0</v>
      </c>
      <c r="AM15" s="32">
        <f t="shared" si="84"/>
        <v>0</v>
      </c>
      <c r="AN15" s="32">
        <f t="shared" si="84"/>
        <v>0</v>
      </c>
      <c r="AO15" s="32">
        <f t="shared" si="84"/>
        <v>0</v>
      </c>
      <c r="AP15" s="32">
        <f t="shared" si="84"/>
        <v>0</v>
      </c>
      <c r="AQ15" s="32">
        <f t="shared" si="84"/>
        <v>0</v>
      </c>
      <c r="AR15" s="32">
        <f t="shared" si="84"/>
        <v>0</v>
      </c>
      <c r="AS15" s="32">
        <f t="shared" si="84"/>
        <v>0</v>
      </c>
      <c r="AT15" s="32">
        <f t="shared" si="84"/>
        <v>0</v>
      </c>
      <c r="AU15" s="32">
        <f t="shared" si="84"/>
        <v>0</v>
      </c>
      <c r="AV15" s="32">
        <f t="shared" si="85"/>
        <v>0</v>
      </c>
      <c r="AW15" s="32">
        <f t="shared" si="85"/>
        <v>0</v>
      </c>
      <c r="AX15" s="32">
        <f t="shared" si="85"/>
        <v>0</v>
      </c>
      <c r="AY15" s="32">
        <f t="shared" si="85"/>
        <v>0</v>
      </c>
      <c r="AZ15" s="32">
        <f t="shared" si="85"/>
        <v>0</v>
      </c>
      <c r="BA15" s="32">
        <f t="shared" si="85"/>
        <v>0</v>
      </c>
      <c r="BB15" s="32">
        <f t="shared" si="85"/>
        <v>0</v>
      </c>
      <c r="BC15" s="32">
        <f t="shared" si="85"/>
        <v>0</v>
      </c>
      <c r="BD15" s="32">
        <f t="shared" si="85"/>
        <v>0</v>
      </c>
      <c r="BE15" s="32">
        <f t="shared" si="85"/>
        <v>0</v>
      </c>
      <c r="BF15" s="32">
        <f t="shared" si="85"/>
        <v>0</v>
      </c>
      <c r="BG15" s="32">
        <f t="shared" si="85"/>
        <v>0</v>
      </c>
      <c r="BH15" s="32">
        <f t="shared" si="85"/>
        <v>0</v>
      </c>
      <c r="BI15" s="32">
        <f t="shared" si="85"/>
        <v>0</v>
      </c>
      <c r="BJ15" s="32">
        <f t="shared" si="85"/>
        <v>0</v>
      </c>
      <c r="BK15" s="32">
        <f t="shared" si="85"/>
        <v>0</v>
      </c>
      <c r="BL15" s="32">
        <f t="shared" si="85"/>
        <v>0</v>
      </c>
      <c r="BM15" s="32">
        <f t="shared" si="85"/>
        <v>0</v>
      </c>
      <c r="BN15" s="32">
        <f t="shared" si="85"/>
        <v>0</v>
      </c>
      <c r="BO15" s="32">
        <f t="shared" si="85"/>
        <v>0</v>
      </c>
      <c r="BP15" s="32">
        <f t="shared" si="85"/>
        <v>0</v>
      </c>
    </row>
    <row r="16" spans="1:68" ht="12.75" customHeight="1" collapsed="1" x14ac:dyDescent="0.2">
      <c r="A16" s="30"/>
      <c r="B16" s="149" t="str">
        <f>Remaining!A16</f>
        <v>03.</v>
      </c>
      <c r="C16" s="150" t="str">
        <f>Remaining!B16</f>
        <v xml:space="preserve">Document Control               </v>
      </c>
      <c r="D16" s="150">
        <f>SUM(D17:D18)</f>
        <v>806</v>
      </c>
      <c r="E16" s="150">
        <f t="shared" ref="E16:AZ16" si="86">SUM(E17:E18)</f>
        <v>189</v>
      </c>
      <c r="F16" s="150">
        <f t="shared" si="86"/>
        <v>617</v>
      </c>
      <c r="G16" s="150">
        <f t="shared" si="86"/>
        <v>0</v>
      </c>
      <c r="H16" s="150">
        <f t="shared" si="86"/>
        <v>0</v>
      </c>
      <c r="I16" s="150">
        <f t="shared" si="86"/>
        <v>0</v>
      </c>
      <c r="J16" s="150">
        <f t="shared" si="86"/>
        <v>0</v>
      </c>
      <c r="K16" s="150">
        <f t="shared" si="86"/>
        <v>0</v>
      </c>
      <c r="L16" s="150">
        <f t="shared" si="86"/>
        <v>8</v>
      </c>
      <c r="M16" s="150">
        <f t="shared" si="86"/>
        <v>23.6</v>
      </c>
      <c r="N16" s="150">
        <f t="shared" si="86"/>
        <v>39.21</v>
      </c>
      <c r="O16" s="150">
        <f t="shared" si="86"/>
        <v>54.81</v>
      </c>
      <c r="P16" s="150">
        <f t="shared" si="86"/>
        <v>70.41</v>
      </c>
      <c r="Q16" s="150">
        <f t="shared" si="86"/>
        <v>82.9</v>
      </c>
      <c r="R16" s="150">
        <f t="shared" si="86"/>
        <v>98.5</v>
      </c>
      <c r="S16" s="150">
        <f t="shared" si="86"/>
        <v>114.1</v>
      </c>
      <c r="T16" s="150">
        <f t="shared" si="86"/>
        <v>129.71</v>
      </c>
      <c r="U16" s="150">
        <f t="shared" si="86"/>
        <v>145.31</v>
      </c>
      <c r="V16" s="150">
        <f t="shared" si="86"/>
        <v>157.79</v>
      </c>
      <c r="W16" s="150">
        <f t="shared" si="86"/>
        <v>173.4</v>
      </c>
      <c r="X16" s="150">
        <f t="shared" si="86"/>
        <v>189</v>
      </c>
      <c r="Y16" s="150">
        <f t="shared" si="86"/>
        <v>0</v>
      </c>
      <c r="Z16" s="150">
        <f t="shared" si="86"/>
        <v>0</v>
      </c>
      <c r="AA16" s="150">
        <f t="shared" si="86"/>
        <v>0</v>
      </c>
      <c r="AB16" s="150">
        <f t="shared" si="86"/>
        <v>0</v>
      </c>
      <c r="AC16" s="150">
        <f t="shared" si="86"/>
        <v>0</v>
      </c>
      <c r="AD16" s="150">
        <f t="shared" si="86"/>
        <v>0</v>
      </c>
      <c r="AE16" s="150">
        <f t="shared" si="86"/>
        <v>0</v>
      </c>
      <c r="AF16" s="150">
        <f t="shared" si="86"/>
        <v>0</v>
      </c>
      <c r="AG16" s="150">
        <f t="shared" si="86"/>
        <v>0</v>
      </c>
      <c r="AH16" s="150">
        <f t="shared" si="86"/>
        <v>0</v>
      </c>
      <c r="AI16" s="150">
        <f t="shared" si="86"/>
        <v>0</v>
      </c>
      <c r="AJ16" s="150">
        <f t="shared" si="86"/>
        <v>0</v>
      </c>
      <c r="AK16" s="150">
        <f t="shared" si="86"/>
        <v>0</v>
      </c>
      <c r="AL16" s="150">
        <f t="shared" si="86"/>
        <v>0</v>
      </c>
      <c r="AM16" s="150">
        <f t="shared" si="86"/>
        <v>0</v>
      </c>
      <c r="AN16" s="150">
        <f t="shared" si="86"/>
        <v>0</v>
      </c>
      <c r="AO16" s="150">
        <f t="shared" si="86"/>
        <v>0</v>
      </c>
      <c r="AP16" s="150">
        <f t="shared" si="86"/>
        <v>0</v>
      </c>
      <c r="AQ16" s="150">
        <f t="shared" si="86"/>
        <v>0</v>
      </c>
      <c r="AR16" s="150">
        <f t="shared" si="86"/>
        <v>0</v>
      </c>
      <c r="AS16" s="150">
        <f t="shared" si="86"/>
        <v>0</v>
      </c>
      <c r="AT16" s="150">
        <f t="shared" si="86"/>
        <v>0</v>
      </c>
      <c r="AU16" s="150">
        <f t="shared" si="86"/>
        <v>0</v>
      </c>
      <c r="AV16" s="150">
        <f t="shared" si="86"/>
        <v>0</v>
      </c>
      <c r="AW16" s="150">
        <f t="shared" si="86"/>
        <v>0</v>
      </c>
      <c r="AX16" s="150">
        <f t="shared" si="86"/>
        <v>0</v>
      </c>
      <c r="AY16" s="150">
        <f t="shared" si="86"/>
        <v>0</v>
      </c>
      <c r="AZ16" s="150">
        <f t="shared" si="86"/>
        <v>0</v>
      </c>
      <c r="BA16" s="150">
        <f t="shared" ref="BA16:BP16" si="87">SUM(BA17:BA18)</f>
        <v>0</v>
      </c>
      <c r="BB16" s="150">
        <f t="shared" si="87"/>
        <v>0</v>
      </c>
      <c r="BC16" s="150">
        <f t="shared" si="87"/>
        <v>0</v>
      </c>
      <c r="BD16" s="150">
        <f t="shared" si="87"/>
        <v>0</v>
      </c>
      <c r="BE16" s="150">
        <f t="shared" si="87"/>
        <v>0</v>
      </c>
      <c r="BF16" s="150">
        <f t="shared" si="87"/>
        <v>0</v>
      </c>
      <c r="BG16" s="150">
        <f t="shared" si="87"/>
        <v>0</v>
      </c>
      <c r="BH16" s="150">
        <f t="shared" si="87"/>
        <v>0</v>
      </c>
      <c r="BI16" s="150">
        <f t="shared" si="87"/>
        <v>0</v>
      </c>
      <c r="BJ16" s="150">
        <f t="shared" si="87"/>
        <v>0</v>
      </c>
      <c r="BK16" s="150">
        <f t="shared" si="87"/>
        <v>0</v>
      </c>
      <c r="BL16" s="150">
        <f t="shared" si="87"/>
        <v>0</v>
      </c>
      <c r="BM16" s="150">
        <f t="shared" si="87"/>
        <v>0</v>
      </c>
      <c r="BN16" s="150">
        <f t="shared" si="87"/>
        <v>0</v>
      </c>
      <c r="BO16" s="150">
        <f t="shared" si="87"/>
        <v>0</v>
      </c>
      <c r="BP16" s="150">
        <f t="shared" si="87"/>
        <v>0</v>
      </c>
    </row>
    <row r="17" spans="1:68" ht="12.75" hidden="1" customHeight="1" outlineLevel="1" x14ac:dyDescent="0.2">
      <c r="A17" s="30"/>
      <c r="B17" s="67">
        <f>Remaining!A17</f>
        <v>280</v>
      </c>
      <c r="C17" s="28" t="str">
        <f>Remaining!B17</f>
        <v xml:space="preserve">Document Control               </v>
      </c>
      <c r="D17" s="32">
        <f t="shared" ref="D17:F18" si="88">SUMIF($B$66:$B$91,$B17,D$66:D$91)</f>
        <v>806</v>
      </c>
      <c r="E17" s="32">
        <f t="shared" si="88"/>
        <v>189</v>
      </c>
      <c r="F17" s="32">
        <f t="shared" si="88"/>
        <v>617</v>
      </c>
      <c r="G17" s="32">
        <f t="shared" si="44"/>
        <v>0</v>
      </c>
      <c r="H17" s="32">
        <f t="shared" ref="H17:Q18" si="89">SUMIF($B$66:$B$91,$B17,H$66:H$91)</f>
        <v>0</v>
      </c>
      <c r="I17" s="32">
        <f t="shared" si="89"/>
        <v>0</v>
      </c>
      <c r="J17" s="32">
        <f t="shared" si="89"/>
        <v>0</v>
      </c>
      <c r="K17" s="32">
        <f t="shared" si="89"/>
        <v>0</v>
      </c>
      <c r="L17" s="32">
        <f t="shared" si="89"/>
        <v>8</v>
      </c>
      <c r="M17" s="32">
        <f t="shared" si="89"/>
        <v>23.6</v>
      </c>
      <c r="N17" s="32">
        <f t="shared" si="89"/>
        <v>39.21</v>
      </c>
      <c r="O17" s="32">
        <f t="shared" si="89"/>
        <v>54.81</v>
      </c>
      <c r="P17" s="32">
        <f t="shared" si="89"/>
        <v>70.41</v>
      </c>
      <c r="Q17" s="32">
        <f t="shared" si="89"/>
        <v>82.9</v>
      </c>
      <c r="R17" s="32">
        <f t="shared" ref="R17:AA18" si="90">SUMIF($B$66:$B$91,$B17,R$66:R$91)</f>
        <v>98.5</v>
      </c>
      <c r="S17" s="32">
        <f t="shared" si="90"/>
        <v>114.1</v>
      </c>
      <c r="T17" s="32">
        <f t="shared" si="90"/>
        <v>129.71</v>
      </c>
      <c r="U17" s="32">
        <f t="shared" si="90"/>
        <v>145.31</v>
      </c>
      <c r="V17" s="32">
        <f t="shared" si="90"/>
        <v>157.79</v>
      </c>
      <c r="W17" s="32">
        <f t="shared" si="90"/>
        <v>173.4</v>
      </c>
      <c r="X17" s="32">
        <f t="shared" si="90"/>
        <v>189</v>
      </c>
      <c r="Y17" s="32">
        <f t="shared" si="90"/>
        <v>0</v>
      </c>
      <c r="Z17" s="32">
        <f t="shared" si="90"/>
        <v>0</v>
      </c>
      <c r="AA17" s="32">
        <f t="shared" si="90"/>
        <v>0</v>
      </c>
      <c r="AB17" s="32">
        <f t="shared" ref="AB17:AK18" si="91">SUMIF($B$66:$B$91,$B17,AB$66:AB$91)</f>
        <v>0</v>
      </c>
      <c r="AC17" s="32">
        <f t="shared" si="91"/>
        <v>0</v>
      </c>
      <c r="AD17" s="32">
        <f t="shared" si="91"/>
        <v>0</v>
      </c>
      <c r="AE17" s="32">
        <f t="shared" si="91"/>
        <v>0</v>
      </c>
      <c r="AF17" s="32">
        <f t="shared" si="91"/>
        <v>0</v>
      </c>
      <c r="AG17" s="32">
        <f t="shared" si="91"/>
        <v>0</v>
      </c>
      <c r="AH17" s="32">
        <f t="shared" si="91"/>
        <v>0</v>
      </c>
      <c r="AI17" s="32">
        <f t="shared" si="91"/>
        <v>0</v>
      </c>
      <c r="AJ17" s="32">
        <f t="shared" si="91"/>
        <v>0</v>
      </c>
      <c r="AK17" s="32">
        <f t="shared" si="91"/>
        <v>0</v>
      </c>
      <c r="AL17" s="32">
        <f t="shared" ref="AL17:AU18" si="92">SUMIF($B$66:$B$91,$B17,AL$66:AL$91)</f>
        <v>0</v>
      </c>
      <c r="AM17" s="32">
        <f t="shared" si="92"/>
        <v>0</v>
      </c>
      <c r="AN17" s="32">
        <f t="shared" si="92"/>
        <v>0</v>
      </c>
      <c r="AO17" s="32">
        <f t="shared" si="92"/>
        <v>0</v>
      </c>
      <c r="AP17" s="32">
        <f t="shared" si="92"/>
        <v>0</v>
      </c>
      <c r="AQ17" s="32">
        <f t="shared" si="92"/>
        <v>0</v>
      </c>
      <c r="AR17" s="32">
        <f t="shared" si="92"/>
        <v>0</v>
      </c>
      <c r="AS17" s="32">
        <f t="shared" si="92"/>
        <v>0</v>
      </c>
      <c r="AT17" s="32">
        <f t="shared" si="92"/>
        <v>0</v>
      </c>
      <c r="AU17" s="32">
        <f t="shared" si="92"/>
        <v>0</v>
      </c>
      <c r="AV17" s="32">
        <f t="shared" ref="AV17:BP18" si="93">SUMIF($B$66:$B$91,$B17,AV$66:AV$91)</f>
        <v>0</v>
      </c>
      <c r="AW17" s="32">
        <f t="shared" si="93"/>
        <v>0</v>
      </c>
      <c r="AX17" s="32">
        <f t="shared" si="93"/>
        <v>0</v>
      </c>
      <c r="AY17" s="32">
        <f t="shared" si="93"/>
        <v>0</v>
      </c>
      <c r="AZ17" s="32">
        <f t="shared" si="93"/>
        <v>0</v>
      </c>
      <c r="BA17" s="32">
        <f t="shared" si="93"/>
        <v>0</v>
      </c>
      <c r="BB17" s="32">
        <f t="shared" si="93"/>
        <v>0</v>
      </c>
      <c r="BC17" s="32">
        <f t="shared" si="93"/>
        <v>0</v>
      </c>
      <c r="BD17" s="32">
        <f t="shared" si="93"/>
        <v>0</v>
      </c>
      <c r="BE17" s="32">
        <f t="shared" si="93"/>
        <v>0</v>
      </c>
      <c r="BF17" s="32">
        <f t="shared" si="93"/>
        <v>0</v>
      </c>
      <c r="BG17" s="32">
        <f t="shared" si="93"/>
        <v>0</v>
      </c>
      <c r="BH17" s="32">
        <f t="shared" si="93"/>
        <v>0</v>
      </c>
      <c r="BI17" s="32">
        <f t="shared" si="93"/>
        <v>0</v>
      </c>
      <c r="BJ17" s="32">
        <f t="shared" si="93"/>
        <v>0</v>
      </c>
      <c r="BK17" s="32">
        <f t="shared" si="93"/>
        <v>0</v>
      </c>
      <c r="BL17" s="32">
        <f t="shared" si="93"/>
        <v>0</v>
      </c>
      <c r="BM17" s="32">
        <f t="shared" si="93"/>
        <v>0</v>
      </c>
      <c r="BN17" s="32">
        <f t="shared" si="93"/>
        <v>0</v>
      </c>
      <c r="BO17" s="32">
        <f t="shared" si="93"/>
        <v>0</v>
      </c>
      <c r="BP17" s="32">
        <f t="shared" si="93"/>
        <v>0</v>
      </c>
    </row>
    <row r="18" spans="1:68" ht="12.75" hidden="1" customHeight="1" outlineLevel="1" x14ac:dyDescent="0.2">
      <c r="A18" s="30"/>
      <c r="B18" s="67">
        <f>Remaining!A18</f>
        <v>0</v>
      </c>
      <c r="C18" s="28">
        <f>Remaining!B18</f>
        <v>0</v>
      </c>
      <c r="D18" s="32">
        <f t="shared" si="88"/>
        <v>0</v>
      </c>
      <c r="E18" s="32">
        <f t="shared" si="88"/>
        <v>0</v>
      </c>
      <c r="F18" s="32">
        <f t="shared" si="88"/>
        <v>0</v>
      </c>
      <c r="G18" s="32">
        <f t="shared" si="44"/>
        <v>0</v>
      </c>
      <c r="H18" s="32">
        <f t="shared" si="89"/>
        <v>0</v>
      </c>
      <c r="I18" s="32">
        <f t="shared" si="89"/>
        <v>0</v>
      </c>
      <c r="J18" s="32">
        <f t="shared" si="89"/>
        <v>0</v>
      </c>
      <c r="K18" s="32">
        <f t="shared" si="89"/>
        <v>0</v>
      </c>
      <c r="L18" s="32">
        <f t="shared" si="89"/>
        <v>0</v>
      </c>
      <c r="M18" s="32">
        <f t="shared" si="89"/>
        <v>0</v>
      </c>
      <c r="N18" s="32">
        <f t="shared" si="89"/>
        <v>0</v>
      </c>
      <c r="O18" s="32">
        <f t="shared" si="89"/>
        <v>0</v>
      </c>
      <c r="P18" s="32">
        <f t="shared" si="89"/>
        <v>0</v>
      </c>
      <c r="Q18" s="32">
        <f t="shared" si="89"/>
        <v>0</v>
      </c>
      <c r="R18" s="32">
        <f t="shared" si="90"/>
        <v>0</v>
      </c>
      <c r="S18" s="32">
        <f t="shared" si="90"/>
        <v>0</v>
      </c>
      <c r="T18" s="32">
        <f t="shared" si="90"/>
        <v>0</v>
      </c>
      <c r="U18" s="32">
        <f t="shared" si="90"/>
        <v>0</v>
      </c>
      <c r="V18" s="32">
        <f t="shared" si="90"/>
        <v>0</v>
      </c>
      <c r="W18" s="32">
        <f t="shared" si="90"/>
        <v>0</v>
      </c>
      <c r="X18" s="32">
        <f t="shared" si="90"/>
        <v>0</v>
      </c>
      <c r="Y18" s="32">
        <f t="shared" si="90"/>
        <v>0</v>
      </c>
      <c r="Z18" s="32">
        <f t="shared" si="90"/>
        <v>0</v>
      </c>
      <c r="AA18" s="32">
        <f t="shared" si="90"/>
        <v>0</v>
      </c>
      <c r="AB18" s="32">
        <f t="shared" si="91"/>
        <v>0</v>
      </c>
      <c r="AC18" s="32">
        <f t="shared" si="91"/>
        <v>0</v>
      </c>
      <c r="AD18" s="32">
        <f t="shared" si="91"/>
        <v>0</v>
      </c>
      <c r="AE18" s="32">
        <f t="shared" si="91"/>
        <v>0</v>
      </c>
      <c r="AF18" s="32">
        <f t="shared" si="91"/>
        <v>0</v>
      </c>
      <c r="AG18" s="32">
        <f t="shared" si="91"/>
        <v>0</v>
      </c>
      <c r="AH18" s="32">
        <f t="shared" si="91"/>
        <v>0</v>
      </c>
      <c r="AI18" s="32">
        <f t="shared" si="91"/>
        <v>0</v>
      </c>
      <c r="AJ18" s="32">
        <f t="shared" si="91"/>
        <v>0</v>
      </c>
      <c r="AK18" s="32">
        <f t="shared" si="91"/>
        <v>0</v>
      </c>
      <c r="AL18" s="32">
        <f t="shared" si="92"/>
        <v>0</v>
      </c>
      <c r="AM18" s="32">
        <f t="shared" si="92"/>
        <v>0</v>
      </c>
      <c r="AN18" s="32">
        <f t="shared" si="92"/>
        <v>0</v>
      </c>
      <c r="AO18" s="32">
        <f t="shared" si="92"/>
        <v>0</v>
      </c>
      <c r="AP18" s="32">
        <f t="shared" si="92"/>
        <v>0</v>
      </c>
      <c r="AQ18" s="32">
        <f t="shared" si="92"/>
        <v>0</v>
      </c>
      <c r="AR18" s="32">
        <f t="shared" si="92"/>
        <v>0</v>
      </c>
      <c r="AS18" s="32">
        <f t="shared" si="92"/>
        <v>0</v>
      </c>
      <c r="AT18" s="32">
        <f t="shared" si="92"/>
        <v>0</v>
      </c>
      <c r="AU18" s="32">
        <f t="shared" si="92"/>
        <v>0</v>
      </c>
      <c r="AV18" s="32">
        <f t="shared" si="93"/>
        <v>0</v>
      </c>
      <c r="AW18" s="32">
        <f t="shared" si="93"/>
        <v>0</v>
      </c>
      <c r="AX18" s="32">
        <f t="shared" si="93"/>
        <v>0</v>
      </c>
      <c r="AY18" s="32">
        <f t="shared" si="93"/>
        <v>0</v>
      </c>
      <c r="AZ18" s="32">
        <f t="shared" si="93"/>
        <v>0</v>
      </c>
      <c r="BA18" s="32">
        <f t="shared" si="93"/>
        <v>0</v>
      </c>
      <c r="BB18" s="32">
        <f t="shared" si="93"/>
        <v>0</v>
      </c>
      <c r="BC18" s="32">
        <f t="shared" si="93"/>
        <v>0</v>
      </c>
      <c r="BD18" s="32">
        <f t="shared" si="93"/>
        <v>0</v>
      </c>
      <c r="BE18" s="32">
        <f t="shared" si="93"/>
        <v>0</v>
      </c>
      <c r="BF18" s="32">
        <f t="shared" si="93"/>
        <v>0</v>
      </c>
      <c r="BG18" s="32">
        <f t="shared" si="93"/>
        <v>0</v>
      </c>
      <c r="BH18" s="32">
        <f t="shared" si="93"/>
        <v>0</v>
      </c>
      <c r="BI18" s="32">
        <f t="shared" si="93"/>
        <v>0</v>
      </c>
      <c r="BJ18" s="32">
        <f t="shared" si="93"/>
        <v>0</v>
      </c>
      <c r="BK18" s="32">
        <f t="shared" si="93"/>
        <v>0</v>
      </c>
      <c r="BL18" s="32">
        <f t="shared" si="93"/>
        <v>0</v>
      </c>
      <c r="BM18" s="32">
        <f t="shared" si="93"/>
        <v>0</v>
      </c>
      <c r="BN18" s="32">
        <f t="shared" si="93"/>
        <v>0</v>
      </c>
      <c r="BO18" s="32">
        <f t="shared" si="93"/>
        <v>0</v>
      </c>
      <c r="BP18" s="32">
        <f t="shared" si="93"/>
        <v>0</v>
      </c>
    </row>
    <row r="19" spans="1:68" ht="12.75" customHeight="1" collapsed="1" x14ac:dyDescent="0.2">
      <c r="A19" s="30"/>
      <c r="B19" s="149" t="str">
        <f>Remaining!A19</f>
        <v>04.</v>
      </c>
      <c r="C19" s="150" t="str">
        <f>Remaining!B19</f>
        <v>Process Engineering &amp; Design</v>
      </c>
      <c r="D19" s="150">
        <f>SUM(D20:D21)</f>
        <v>981.5</v>
      </c>
      <c r="E19" s="150">
        <f t="shared" ref="E19:AZ19" si="94">SUM(E20:E21)</f>
        <v>550.75</v>
      </c>
      <c r="F19" s="150">
        <f t="shared" si="94"/>
        <v>430.75</v>
      </c>
      <c r="G19" s="32">
        <f t="shared" si="44"/>
        <v>0</v>
      </c>
      <c r="H19" s="150">
        <f t="shared" si="94"/>
        <v>0</v>
      </c>
      <c r="I19" s="150">
        <f t="shared" si="94"/>
        <v>0</v>
      </c>
      <c r="J19" s="150">
        <f t="shared" si="94"/>
        <v>0</v>
      </c>
      <c r="K19" s="150">
        <f t="shared" si="94"/>
        <v>0</v>
      </c>
      <c r="L19" s="150">
        <f t="shared" si="94"/>
        <v>138.5</v>
      </c>
      <c r="M19" s="150">
        <f t="shared" si="94"/>
        <v>245.32</v>
      </c>
      <c r="N19" s="150">
        <f t="shared" si="94"/>
        <v>336.96000000000004</v>
      </c>
      <c r="O19" s="150">
        <f t="shared" si="94"/>
        <v>418.5</v>
      </c>
      <c r="P19" s="150">
        <f t="shared" si="94"/>
        <v>457.43</v>
      </c>
      <c r="Q19" s="150">
        <f t="shared" si="94"/>
        <v>480.05</v>
      </c>
      <c r="R19" s="150">
        <f t="shared" si="94"/>
        <v>501.49</v>
      </c>
      <c r="S19" s="150">
        <f t="shared" si="94"/>
        <v>513.19000000000005</v>
      </c>
      <c r="T19" s="150">
        <f t="shared" si="94"/>
        <v>522.79999999999995</v>
      </c>
      <c r="U19" s="150">
        <f t="shared" si="94"/>
        <v>532.41000000000008</v>
      </c>
      <c r="V19" s="150">
        <f t="shared" si="94"/>
        <v>540.1</v>
      </c>
      <c r="W19" s="150">
        <f t="shared" si="94"/>
        <v>545.9</v>
      </c>
      <c r="X19" s="150">
        <f t="shared" si="94"/>
        <v>550.75</v>
      </c>
      <c r="Y19" s="150">
        <f t="shared" si="94"/>
        <v>0</v>
      </c>
      <c r="Z19" s="150">
        <f t="shared" si="94"/>
        <v>0</v>
      </c>
      <c r="AA19" s="150">
        <f t="shared" si="94"/>
        <v>0</v>
      </c>
      <c r="AB19" s="150">
        <f t="shared" si="94"/>
        <v>0</v>
      </c>
      <c r="AC19" s="150">
        <f t="shared" si="94"/>
        <v>0</v>
      </c>
      <c r="AD19" s="150">
        <f t="shared" si="94"/>
        <v>0</v>
      </c>
      <c r="AE19" s="150">
        <f t="shared" si="94"/>
        <v>0</v>
      </c>
      <c r="AF19" s="150">
        <f t="shared" si="94"/>
        <v>0</v>
      </c>
      <c r="AG19" s="150">
        <f t="shared" si="94"/>
        <v>0</v>
      </c>
      <c r="AH19" s="150">
        <f t="shared" si="94"/>
        <v>0</v>
      </c>
      <c r="AI19" s="150">
        <f t="shared" si="94"/>
        <v>0</v>
      </c>
      <c r="AJ19" s="150">
        <f t="shared" si="94"/>
        <v>0</v>
      </c>
      <c r="AK19" s="150">
        <f t="shared" si="94"/>
        <v>0</v>
      </c>
      <c r="AL19" s="150">
        <f t="shared" si="94"/>
        <v>0</v>
      </c>
      <c r="AM19" s="150">
        <f t="shared" si="94"/>
        <v>0</v>
      </c>
      <c r="AN19" s="150">
        <f t="shared" si="94"/>
        <v>0</v>
      </c>
      <c r="AO19" s="150">
        <f t="shared" si="94"/>
        <v>0</v>
      </c>
      <c r="AP19" s="150">
        <f t="shared" si="94"/>
        <v>0</v>
      </c>
      <c r="AQ19" s="150">
        <f t="shared" si="94"/>
        <v>0</v>
      </c>
      <c r="AR19" s="150">
        <f t="shared" si="94"/>
        <v>0</v>
      </c>
      <c r="AS19" s="150">
        <f t="shared" si="94"/>
        <v>0</v>
      </c>
      <c r="AT19" s="150">
        <f t="shared" si="94"/>
        <v>0</v>
      </c>
      <c r="AU19" s="150">
        <f t="shared" si="94"/>
        <v>0</v>
      </c>
      <c r="AV19" s="150">
        <f t="shared" si="94"/>
        <v>0</v>
      </c>
      <c r="AW19" s="150">
        <f t="shared" si="94"/>
        <v>0</v>
      </c>
      <c r="AX19" s="150">
        <f t="shared" si="94"/>
        <v>0</v>
      </c>
      <c r="AY19" s="150">
        <f t="shared" si="94"/>
        <v>0</v>
      </c>
      <c r="AZ19" s="150">
        <f t="shared" si="94"/>
        <v>0</v>
      </c>
      <c r="BA19" s="150">
        <f t="shared" ref="BA19:BP19" si="95">SUM(BA20:BA21)</f>
        <v>0</v>
      </c>
      <c r="BB19" s="150">
        <f t="shared" si="95"/>
        <v>0</v>
      </c>
      <c r="BC19" s="150">
        <f t="shared" si="95"/>
        <v>0</v>
      </c>
      <c r="BD19" s="150">
        <f t="shared" si="95"/>
        <v>0</v>
      </c>
      <c r="BE19" s="150">
        <f t="shared" si="95"/>
        <v>0</v>
      </c>
      <c r="BF19" s="150">
        <f t="shared" si="95"/>
        <v>0</v>
      </c>
      <c r="BG19" s="150">
        <f t="shared" si="95"/>
        <v>0</v>
      </c>
      <c r="BH19" s="150">
        <f t="shared" si="95"/>
        <v>0</v>
      </c>
      <c r="BI19" s="150">
        <f t="shared" si="95"/>
        <v>0</v>
      </c>
      <c r="BJ19" s="150">
        <f t="shared" si="95"/>
        <v>0</v>
      </c>
      <c r="BK19" s="150">
        <f t="shared" si="95"/>
        <v>0</v>
      </c>
      <c r="BL19" s="150">
        <f t="shared" si="95"/>
        <v>0</v>
      </c>
      <c r="BM19" s="150">
        <f t="shared" si="95"/>
        <v>0</v>
      </c>
      <c r="BN19" s="150">
        <f t="shared" si="95"/>
        <v>0</v>
      </c>
      <c r="BO19" s="150">
        <f t="shared" si="95"/>
        <v>0</v>
      </c>
      <c r="BP19" s="150">
        <f t="shared" si="95"/>
        <v>0</v>
      </c>
    </row>
    <row r="20" spans="1:68" ht="12.75" hidden="1" customHeight="1" outlineLevel="1" x14ac:dyDescent="0.2">
      <c r="A20" s="30"/>
      <c r="B20" s="67">
        <f>Remaining!A20</f>
        <v>310</v>
      </c>
      <c r="C20" s="28" t="str">
        <f>Remaining!B20</f>
        <v xml:space="preserve">Process Engineering            </v>
      </c>
      <c r="D20" s="32">
        <f t="shared" ref="D20:F22" si="96">SUMIF($B$66:$B$91,$B20,D$66:D$91)</f>
        <v>701.5</v>
      </c>
      <c r="E20" s="32">
        <f t="shared" si="96"/>
        <v>410.75</v>
      </c>
      <c r="F20" s="32">
        <f t="shared" si="96"/>
        <v>290.75</v>
      </c>
      <c r="G20" s="32">
        <f t="shared" si="44"/>
        <v>0</v>
      </c>
      <c r="H20" s="32">
        <f t="shared" ref="H20:Q22" si="97">SUMIF($B$66:$B$91,$B20,H$66:H$91)</f>
        <v>0</v>
      </c>
      <c r="I20" s="32">
        <f t="shared" si="97"/>
        <v>0</v>
      </c>
      <c r="J20" s="32">
        <f t="shared" si="97"/>
        <v>0</v>
      </c>
      <c r="K20" s="32">
        <f t="shared" si="97"/>
        <v>0</v>
      </c>
      <c r="L20" s="32">
        <f t="shared" si="97"/>
        <v>138.5</v>
      </c>
      <c r="M20" s="32">
        <f t="shared" si="97"/>
        <v>204.69</v>
      </c>
      <c r="N20" s="32">
        <f t="shared" si="97"/>
        <v>255.71</v>
      </c>
      <c r="O20" s="32">
        <f t="shared" si="97"/>
        <v>296.62</v>
      </c>
      <c r="P20" s="32">
        <f t="shared" si="97"/>
        <v>327.43</v>
      </c>
      <c r="Q20" s="32">
        <f t="shared" si="97"/>
        <v>350.05</v>
      </c>
      <c r="R20" s="32">
        <f t="shared" ref="R20:AA22" si="98">SUMIF($B$66:$B$91,$B20,R$66:R$91)</f>
        <v>371.01</v>
      </c>
      <c r="S20" s="32">
        <f t="shared" si="98"/>
        <v>380.33</v>
      </c>
      <c r="T20" s="32">
        <f t="shared" si="98"/>
        <v>387.56</v>
      </c>
      <c r="U20" s="32">
        <f t="shared" si="98"/>
        <v>394.79</v>
      </c>
      <c r="V20" s="32">
        <f t="shared" si="98"/>
        <v>400.58</v>
      </c>
      <c r="W20" s="32">
        <f t="shared" si="98"/>
        <v>405.9</v>
      </c>
      <c r="X20" s="32">
        <f t="shared" si="98"/>
        <v>410.75</v>
      </c>
      <c r="Y20" s="32">
        <f t="shared" si="98"/>
        <v>0</v>
      </c>
      <c r="Z20" s="32">
        <f t="shared" si="98"/>
        <v>0</v>
      </c>
      <c r="AA20" s="32">
        <f t="shared" si="98"/>
        <v>0</v>
      </c>
      <c r="AB20" s="32">
        <f t="shared" ref="AB20:AK22" si="99">SUMIF($B$66:$B$91,$B20,AB$66:AB$91)</f>
        <v>0</v>
      </c>
      <c r="AC20" s="32">
        <f t="shared" si="99"/>
        <v>0</v>
      </c>
      <c r="AD20" s="32">
        <f t="shared" si="99"/>
        <v>0</v>
      </c>
      <c r="AE20" s="32">
        <f t="shared" si="99"/>
        <v>0</v>
      </c>
      <c r="AF20" s="32">
        <f t="shared" si="99"/>
        <v>0</v>
      </c>
      <c r="AG20" s="32">
        <f t="shared" si="99"/>
        <v>0</v>
      </c>
      <c r="AH20" s="32">
        <f t="shared" si="99"/>
        <v>0</v>
      </c>
      <c r="AI20" s="32">
        <f t="shared" si="99"/>
        <v>0</v>
      </c>
      <c r="AJ20" s="32">
        <f t="shared" si="99"/>
        <v>0</v>
      </c>
      <c r="AK20" s="32">
        <f t="shared" si="99"/>
        <v>0</v>
      </c>
      <c r="AL20" s="32">
        <f t="shared" ref="AL20:AU22" si="100">SUMIF($B$66:$B$91,$B20,AL$66:AL$91)</f>
        <v>0</v>
      </c>
      <c r="AM20" s="32">
        <f t="shared" si="100"/>
        <v>0</v>
      </c>
      <c r="AN20" s="32">
        <f t="shared" si="100"/>
        <v>0</v>
      </c>
      <c r="AO20" s="32">
        <f t="shared" si="100"/>
        <v>0</v>
      </c>
      <c r="AP20" s="32">
        <f t="shared" si="100"/>
        <v>0</v>
      </c>
      <c r="AQ20" s="32">
        <f t="shared" si="100"/>
        <v>0</v>
      </c>
      <c r="AR20" s="32">
        <f t="shared" si="100"/>
        <v>0</v>
      </c>
      <c r="AS20" s="32">
        <f t="shared" si="100"/>
        <v>0</v>
      </c>
      <c r="AT20" s="32">
        <f t="shared" si="100"/>
        <v>0</v>
      </c>
      <c r="AU20" s="32">
        <f t="shared" si="100"/>
        <v>0</v>
      </c>
      <c r="AV20" s="32">
        <f t="shared" ref="AV20:BP22" si="101">SUMIF($B$66:$B$91,$B20,AV$66:AV$91)</f>
        <v>0</v>
      </c>
      <c r="AW20" s="32">
        <f t="shared" si="101"/>
        <v>0</v>
      </c>
      <c r="AX20" s="32">
        <f t="shared" si="101"/>
        <v>0</v>
      </c>
      <c r="AY20" s="32">
        <f t="shared" si="101"/>
        <v>0</v>
      </c>
      <c r="AZ20" s="32">
        <f t="shared" si="101"/>
        <v>0</v>
      </c>
      <c r="BA20" s="32">
        <f t="shared" si="101"/>
        <v>0</v>
      </c>
      <c r="BB20" s="32">
        <f t="shared" si="101"/>
        <v>0</v>
      </c>
      <c r="BC20" s="32">
        <f t="shared" si="101"/>
        <v>0</v>
      </c>
      <c r="BD20" s="32">
        <f t="shared" si="101"/>
        <v>0</v>
      </c>
      <c r="BE20" s="32">
        <f t="shared" si="101"/>
        <v>0</v>
      </c>
      <c r="BF20" s="32">
        <f t="shared" si="101"/>
        <v>0</v>
      </c>
      <c r="BG20" s="32">
        <f t="shared" si="101"/>
        <v>0</v>
      </c>
      <c r="BH20" s="32">
        <f t="shared" si="101"/>
        <v>0</v>
      </c>
      <c r="BI20" s="32">
        <f t="shared" si="101"/>
        <v>0</v>
      </c>
      <c r="BJ20" s="32">
        <f t="shared" si="101"/>
        <v>0</v>
      </c>
      <c r="BK20" s="32">
        <f t="shared" si="101"/>
        <v>0</v>
      </c>
      <c r="BL20" s="32">
        <f t="shared" si="101"/>
        <v>0</v>
      </c>
      <c r="BM20" s="32">
        <f t="shared" si="101"/>
        <v>0</v>
      </c>
      <c r="BN20" s="32">
        <f t="shared" si="101"/>
        <v>0</v>
      </c>
      <c r="BO20" s="32">
        <f t="shared" si="101"/>
        <v>0</v>
      </c>
      <c r="BP20" s="32">
        <f t="shared" si="101"/>
        <v>0</v>
      </c>
    </row>
    <row r="21" spans="1:68" ht="12.75" hidden="1" customHeight="1" outlineLevel="1" x14ac:dyDescent="0.2">
      <c r="A21" s="30"/>
      <c r="B21" s="67">
        <f>Remaining!A21</f>
        <v>410</v>
      </c>
      <c r="C21" s="28" t="str">
        <f>Remaining!B21</f>
        <v>P&amp;ID Design &amp; Drafting</v>
      </c>
      <c r="D21" s="32">
        <f t="shared" si="96"/>
        <v>280</v>
      </c>
      <c r="E21" s="32">
        <f t="shared" si="96"/>
        <v>140</v>
      </c>
      <c r="F21" s="32">
        <f t="shared" si="96"/>
        <v>140</v>
      </c>
      <c r="G21" s="32">
        <f t="shared" si="44"/>
        <v>0</v>
      </c>
      <c r="H21" s="32">
        <f t="shared" si="97"/>
        <v>0</v>
      </c>
      <c r="I21" s="32">
        <f t="shared" si="97"/>
        <v>0</v>
      </c>
      <c r="J21" s="32">
        <f t="shared" si="97"/>
        <v>0</v>
      </c>
      <c r="K21" s="32">
        <f t="shared" si="97"/>
        <v>0</v>
      </c>
      <c r="L21" s="32">
        <f t="shared" si="97"/>
        <v>0</v>
      </c>
      <c r="M21" s="32">
        <f t="shared" si="97"/>
        <v>40.630000000000003</v>
      </c>
      <c r="N21" s="32">
        <f t="shared" si="97"/>
        <v>81.25</v>
      </c>
      <c r="O21" s="32">
        <f t="shared" si="97"/>
        <v>121.88</v>
      </c>
      <c r="P21" s="32">
        <f t="shared" si="97"/>
        <v>130</v>
      </c>
      <c r="Q21" s="32">
        <f t="shared" si="97"/>
        <v>130</v>
      </c>
      <c r="R21" s="32">
        <f t="shared" si="98"/>
        <v>130.47999999999999</v>
      </c>
      <c r="S21" s="32">
        <f t="shared" si="98"/>
        <v>132.86000000000001</v>
      </c>
      <c r="T21" s="32">
        <f t="shared" si="98"/>
        <v>135.24</v>
      </c>
      <c r="U21" s="32">
        <f t="shared" si="98"/>
        <v>137.62</v>
      </c>
      <c r="V21" s="32">
        <f t="shared" si="98"/>
        <v>139.52000000000001</v>
      </c>
      <c r="W21" s="32">
        <f t="shared" si="98"/>
        <v>140</v>
      </c>
      <c r="X21" s="32">
        <f t="shared" si="98"/>
        <v>140</v>
      </c>
      <c r="Y21" s="32">
        <f t="shared" si="98"/>
        <v>0</v>
      </c>
      <c r="Z21" s="32">
        <f t="shared" si="98"/>
        <v>0</v>
      </c>
      <c r="AA21" s="32">
        <f t="shared" si="98"/>
        <v>0</v>
      </c>
      <c r="AB21" s="32">
        <f t="shared" si="99"/>
        <v>0</v>
      </c>
      <c r="AC21" s="32">
        <f t="shared" si="99"/>
        <v>0</v>
      </c>
      <c r="AD21" s="32">
        <f t="shared" si="99"/>
        <v>0</v>
      </c>
      <c r="AE21" s="32">
        <f t="shared" si="99"/>
        <v>0</v>
      </c>
      <c r="AF21" s="32">
        <f t="shared" si="99"/>
        <v>0</v>
      </c>
      <c r="AG21" s="32">
        <f t="shared" si="99"/>
        <v>0</v>
      </c>
      <c r="AH21" s="32">
        <f t="shared" si="99"/>
        <v>0</v>
      </c>
      <c r="AI21" s="32">
        <f t="shared" si="99"/>
        <v>0</v>
      </c>
      <c r="AJ21" s="32">
        <f t="shared" si="99"/>
        <v>0</v>
      </c>
      <c r="AK21" s="32">
        <f t="shared" si="99"/>
        <v>0</v>
      </c>
      <c r="AL21" s="32">
        <f t="shared" si="100"/>
        <v>0</v>
      </c>
      <c r="AM21" s="32">
        <f t="shared" si="100"/>
        <v>0</v>
      </c>
      <c r="AN21" s="32">
        <f t="shared" si="100"/>
        <v>0</v>
      </c>
      <c r="AO21" s="32">
        <f t="shared" si="100"/>
        <v>0</v>
      </c>
      <c r="AP21" s="32">
        <f t="shared" si="100"/>
        <v>0</v>
      </c>
      <c r="AQ21" s="32">
        <f t="shared" si="100"/>
        <v>0</v>
      </c>
      <c r="AR21" s="32">
        <f t="shared" si="100"/>
        <v>0</v>
      </c>
      <c r="AS21" s="32">
        <f t="shared" si="100"/>
        <v>0</v>
      </c>
      <c r="AT21" s="32">
        <f t="shared" si="100"/>
        <v>0</v>
      </c>
      <c r="AU21" s="32">
        <f t="shared" si="100"/>
        <v>0</v>
      </c>
      <c r="AV21" s="32">
        <f t="shared" si="101"/>
        <v>0</v>
      </c>
      <c r="AW21" s="32">
        <f t="shared" si="101"/>
        <v>0</v>
      </c>
      <c r="AX21" s="32">
        <f t="shared" si="101"/>
        <v>0</v>
      </c>
      <c r="AY21" s="32">
        <f t="shared" si="101"/>
        <v>0</v>
      </c>
      <c r="AZ21" s="32">
        <f t="shared" si="101"/>
        <v>0</v>
      </c>
      <c r="BA21" s="32">
        <f t="shared" si="101"/>
        <v>0</v>
      </c>
      <c r="BB21" s="32">
        <f t="shared" si="101"/>
        <v>0</v>
      </c>
      <c r="BC21" s="32">
        <f t="shared" si="101"/>
        <v>0</v>
      </c>
      <c r="BD21" s="32">
        <f t="shared" si="101"/>
        <v>0</v>
      </c>
      <c r="BE21" s="32">
        <f t="shared" si="101"/>
        <v>0</v>
      </c>
      <c r="BF21" s="32">
        <f t="shared" si="101"/>
        <v>0</v>
      </c>
      <c r="BG21" s="32">
        <f t="shared" si="101"/>
        <v>0</v>
      </c>
      <c r="BH21" s="32">
        <f t="shared" si="101"/>
        <v>0</v>
      </c>
      <c r="BI21" s="32">
        <f t="shared" si="101"/>
        <v>0</v>
      </c>
      <c r="BJ21" s="32">
        <f t="shared" si="101"/>
        <v>0</v>
      </c>
      <c r="BK21" s="32">
        <f t="shared" si="101"/>
        <v>0</v>
      </c>
      <c r="BL21" s="32">
        <f t="shared" si="101"/>
        <v>0</v>
      </c>
      <c r="BM21" s="32">
        <f t="shared" si="101"/>
        <v>0</v>
      </c>
      <c r="BN21" s="32">
        <f t="shared" si="101"/>
        <v>0</v>
      </c>
      <c r="BO21" s="32">
        <f t="shared" si="101"/>
        <v>0</v>
      </c>
      <c r="BP21" s="32">
        <f t="shared" si="101"/>
        <v>0</v>
      </c>
    </row>
    <row r="22" spans="1:68" ht="12.75" hidden="1" customHeight="1" outlineLevel="1" x14ac:dyDescent="0.2">
      <c r="A22" s="30"/>
      <c r="B22" s="67">
        <f>Remaining!A22</f>
        <v>0</v>
      </c>
      <c r="C22" s="28">
        <f>Remaining!B22</f>
        <v>0</v>
      </c>
      <c r="D22" s="32">
        <f t="shared" si="96"/>
        <v>0</v>
      </c>
      <c r="E22" s="32">
        <f t="shared" si="96"/>
        <v>0</v>
      </c>
      <c r="F22" s="32">
        <f t="shared" si="96"/>
        <v>0</v>
      </c>
      <c r="G22" s="32">
        <f t="shared" si="44"/>
        <v>0</v>
      </c>
      <c r="H22" s="32">
        <f t="shared" si="97"/>
        <v>0</v>
      </c>
      <c r="I22" s="32">
        <f t="shared" si="97"/>
        <v>0</v>
      </c>
      <c r="J22" s="32">
        <f t="shared" si="97"/>
        <v>0</v>
      </c>
      <c r="K22" s="32">
        <f t="shared" si="97"/>
        <v>0</v>
      </c>
      <c r="L22" s="32">
        <f t="shared" si="97"/>
        <v>0</v>
      </c>
      <c r="M22" s="32">
        <f t="shared" si="97"/>
        <v>0</v>
      </c>
      <c r="N22" s="32">
        <f t="shared" si="97"/>
        <v>0</v>
      </c>
      <c r="O22" s="32">
        <f t="shared" si="97"/>
        <v>0</v>
      </c>
      <c r="P22" s="32">
        <f t="shared" si="97"/>
        <v>0</v>
      </c>
      <c r="Q22" s="32">
        <f t="shared" si="97"/>
        <v>0</v>
      </c>
      <c r="R22" s="32">
        <f t="shared" si="98"/>
        <v>0</v>
      </c>
      <c r="S22" s="32">
        <f t="shared" si="98"/>
        <v>0</v>
      </c>
      <c r="T22" s="32">
        <f t="shared" si="98"/>
        <v>0</v>
      </c>
      <c r="U22" s="32">
        <f t="shared" si="98"/>
        <v>0</v>
      </c>
      <c r="V22" s="32">
        <f t="shared" si="98"/>
        <v>0</v>
      </c>
      <c r="W22" s="32">
        <f t="shared" si="98"/>
        <v>0</v>
      </c>
      <c r="X22" s="32">
        <f t="shared" si="98"/>
        <v>0</v>
      </c>
      <c r="Y22" s="32">
        <f t="shared" si="98"/>
        <v>0</v>
      </c>
      <c r="Z22" s="32">
        <f t="shared" si="98"/>
        <v>0</v>
      </c>
      <c r="AA22" s="32">
        <f t="shared" si="98"/>
        <v>0</v>
      </c>
      <c r="AB22" s="32">
        <f t="shared" si="99"/>
        <v>0</v>
      </c>
      <c r="AC22" s="32">
        <f t="shared" si="99"/>
        <v>0</v>
      </c>
      <c r="AD22" s="32">
        <f t="shared" si="99"/>
        <v>0</v>
      </c>
      <c r="AE22" s="32">
        <f t="shared" si="99"/>
        <v>0</v>
      </c>
      <c r="AF22" s="32">
        <f t="shared" si="99"/>
        <v>0</v>
      </c>
      <c r="AG22" s="32">
        <f t="shared" si="99"/>
        <v>0</v>
      </c>
      <c r="AH22" s="32">
        <f t="shared" si="99"/>
        <v>0</v>
      </c>
      <c r="AI22" s="32">
        <f t="shared" si="99"/>
        <v>0</v>
      </c>
      <c r="AJ22" s="32">
        <f t="shared" si="99"/>
        <v>0</v>
      </c>
      <c r="AK22" s="32">
        <f t="shared" si="99"/>
        <v>0</v>
      </c>
      <c r="AL22" s="32">
        <f t="shared" si="100"/>
        <v>0</v>
      </c>
      <c r="AM22" s="32">
        <f t="shared" si="100"/>
        <v>0</v>
      </c>
      <c r="AN22" s="32">
        <f t="shared" si="100"/>
        <v>0</v>
      </c>
      <c r="AO22" s="32">
        <f t="shared" si="100"/>
        <v>0</v>
      </c>
      <c r="AP22" s="32">
        <f t="shared" si="100"/>
        <v>0</v>
      </c>
      <c r="AQ22" s="32">
        <f t="shared" si="100"/>
        <v>0</v>
      </c>
      <c r="AR22" s="32">
        <f t="shared" si="100"/>
        <v>0</v>
      </c>
      <c r="AS22" s="32">
        <f t="shared" si="100"/>
        <v>0</v>
      </c>
      <c r="AT22" s="32">
        <f t="shared" si="100"/>
        <v>0</v>
      </c>
      <c r="AU22" s="32">
        <f t="shared" si="100"/>
        <v>0</v>
      </c>
      <c r="AV22" s="32">
        <f t="shared" si="101"/>
        <v>0</v>
      </c>
      <c r="AW22" s="32">
        <f t="shared" si="101"/>
        <v>0</v>
      </c>
      <c r="AX22" s="32">
        <f t="shared" si="101"/>
        <v>0</v>
      </c>
      <c r="AY22" s="32">
        <f t="shared" si="101"/>
        <v>0</v>
      </c>
      <c r="AZ22" s="32">
        <f t="shared" si="101"/>
        <v>0</v>
      </c>
      <c r="BA22" s="32">
        <f t="shared" si="101"/>
        <v>0</v>
      </c>
      <c r="BB22" s="32">
        <f t="shared" si="101"/>
        <v>0</v>
      </c>
      <c r="BC22" s="32">
        <f t="shared" si="101"/>
        <v>0</v>
      </c>
      <c r="BD22" s="32">
        <f t="shared" si="101"/>
        <v>0</v>
      </c>
      <c r="BE22" s="32">
        <f t="shared" si="101"/>
        <v>0</v>
      </c>
      <c r="BF22" s="32">
        <f t="shared" si="101"/>
        <v>0</v>
      </c>
      <c r="BG22" s="32">
        <f t="shared" si="101"/>
        <v>0</v>
      </c>
      <c r="BH22" s="32">
        <f t="shared" si="101"/>
        <v>0</v>
      </c>
      <c r="BI22" s="32">
        <f t="shared" si="101"/>
        <v>0</v>
      </c>
      <c r="BJ22" s="32">
        <f t="shared" si="101"/>
        <v>0</v>
      </c>
      <c r="BK22" s="32">
        <f t="shared" si="101"/>
        <v>0</v>
      </c>
      <c r="BL22" s="32">
        <f t="shared" si="101"/>
        <v>0</v>
      </c>
      <c r="BM22" s="32">
        <f t="shared" si="101"/>
        <v>0</v>
      </c>
      <c r="BN22" s="32">
        <f t="shared" si="101"/>
        <v>0</v>
      </c>
      <c r="BO22" s="32">
        <f t="shared" si="101"/>
        <v>0</v>
      </c>
      <c r="BP22" s="32">
        <f t="shared" si="101"/>
        <v>0</v>
      </c>
    </row>
    <row r="23" spans="1:68" ht="12.75" customHeight="1" collapsed="1" x14ac:dyDescent="0.2">
      <c r="A23" s="30"/>
      <c r="B23" s="149" t="str">
        <f>Remaining!A23</f>
        <v>05.</v>
      </c>
      <c r="C23" s="150" t="str">
        <f>Remaining!B23</f>
        <v>Mechanical &amp; Stress Engineering</v>
      </c>
      <c r="D23" s="150">
        <f>SUM(D24:D26)</f>
        <v>1045</v>
      </c>
      <c r="E23" s="150">
        <f t="shared" ref="E23:AZ23" si="102">SUM(E24:E26)</f>
        <v>150.5</v>
      </c>
      <c r="F23" s="150">
        <f t="shared" si="102"/>
        <v>894.5</v>
      </c>
      <c r="G23" s="150">
        <f t="shared" si="102"/>
        <v>0</v>
      </c>
      <c r="H23" s="150">
        <f t="shared" si="102"/>
        <v>0</v>
      </c>
      <c r="I23" s="150">
        <f t="shared" si="102"/>
        <v>0</v>
      </c>
      <c r="J23" s="150">
        <f t="shared" si="102"/>
        <v>0</v>
      </c>
      <c r="K23" s="150">
        <f t="shared" si="102"/>
        <v>0</v>
      </c>
      <c r="L23" s="150">
        <f t="shared" si="102"/>
        <v>0</v>
      </c>
      <c r="M23" s="150">
        <f t="shared" si="102"/>
        <v>0</v>
      </c>
      <c r="N23" s="150">
        <f t="shared" si="102"/>
        <v>0</v>
      </c>
      <c r="O23" s="150">
        <f t="shared" si="102"/>
        <v>0</v>
      </c>
      <c r="P23" s="150">
        <f t="shared" si="102"/>
        <v>0</v>
      </c>
      <c r="Q23" s="150">
        <f t="shared" si="102"/>
        <v>0</v>
      </c>
      <c r="R23" s="150">
        <f t="shared" si="102"/>
        <v>0</v>
      </c>
      <c r="S23" s="150">
        <f t="shared" si="102"/>
        <v>0</v>
      </c>
      <c r="T23" s="150">
        <f t="shared" si="102"/>
        <v>50</v>
      </c>
      <c r="U23" s="150">
        <f t="shared" si="102"/>
        <v>100</v>
      </c>
      <c r="V23" s="150">
        <f t="shared" si="102"/>
        <v>114.43</v>
      </c>
      <c r="W23" s="150">
        <f t="shared" si="102"/>
        <v>132.46</v>
      </c>
      <c r="X23" s="150">
        <f t="shared" si="102"/>
        <v>150.5</v>
      </c>
      <c r="Y23" s="150">
        <f t="shared" si="102"/>
        <v>0</v>
      </c>
      <c r="Z23" s="150">
        <f t="shared" si="102"/>
        <v>0</v>
      </c>
      <c r="AA23" s="150">
        <f t="shared" si="102"/>
        <v>0</v>
      </c>
      <c r="AB23" s="150">
        <f t="shared" si="102"/>
        <v>0</v>
      </c>
      <c r="AC23" s="150">
        <f t="shared" si="102"/>
        <v>0</v>
      </c>
      <c r="AD23" s="150">
        <f t="shared" si="102"/>
        <v>0</v>
      </c>
      <c r="AE23" s="150">
        <f t="shared" si="102"/>
        <v>0</v>
      </c>
      <c r="AF23" s="150">
        <f t="shared" si="102"/>
        <v>0</v>
      </c>
      <c r="AG23" s="150">
        <f t="shared" si="102"/>
        <v>0</v>
      </c>
      <c r="AH23" s="150">
        <f t="shared" si="102"/>
        <v>0</v>
      </c>
      <c r="AI23" s="150">
        <f t="shared" si="102"/>
        <v>0</v>
      </c>
      <c r="AJ23" s="150">
        <f t="shared" si="102"/>
        <v>0</v>
      </c>
      <c r="AK23" s="150">
        <f t="shared" si="102"/>
        <v>0</v>
      </c>
      <c r="AL23" s="150">
        <f t="shared" si="102"/>
        <v>0</v>
      </c>
      <c r="AM23" s="150">
        <f t="shared" si="102"/>
        <v>0</v>
      </c>
      <c r="AN23" s="150">
        <f t="shared" si="102"/>
        <v>0</v>
      </c>
      <c r="AO23" s="150">
        <f t="shared" si="102"/>
        <v>0</v>
      </c>
      <c r="AP23" s="150">
        <f t="shared" si="102"/>
        <v>0</v>
      </c>
      <c r="AQ23" s="150">
        <f t="shared" si="102"/>
        <v>0</v>
      </c>
      <c r="AR23" s="150">
        <f t="shared" si="102"/>
        <v>0</v>
      </c>
      <c r="AS23" s="150">
        <f t="shared" si="102"/>
        <v>0</v>
      </c>
      <c r="AT23" s="150">
        <f t="shared" si="102"/>
        <v>0</v>
      </c>
      <c r="AU23" s="150">
        <f t="shared" si="102"/>
        <v>0</v>
      </c>
      <c r="AV23" s="150">
        <f t="shared" si="102"/>
        <v>0</v>
      </c>
      <c r="AW23" s="150">
        <f t="shared" si="102"/>
        <v>0</v>
      </c>
      <c r="AX23" s="150">
        <f t="shared" si="102"/>
        <v>0</v>
      </c>
      <c r="AY23" s="150">
        <f t="shared" si="102"/>
        <v>0</v>
      </c>
      <c r="AZ23" s="150">
        <f t="shared" si="102"/>
        <v>0</v>
      </c>
      <c r="BA23" s="150">
        <f t="shared" ref="BA23:BP23" si="103">SUM(BA24:BA26)</f>
        <v>0</v>
      </c>
      <c r="BB23" s="150">
        <f t="shared" si="103"/>
        <v>0</v>
      </c>
      <c r="BC23" s="150">
        <f t="shared" si="103"/>
        <v>0</v>
      </c>
      <c r="BD23" s="150">
        <f t="shared" si="103"/>
        <v>0</v>
      </c>
      <c r="BE23" s="150">
        <f t="shared" si="103"/>
        <v>0</v>
      </c>
      <c r="BF23" s="150">
        <f t="shared" si="103"/>
        <v>0</v>
      </c>
      <c r="BG23" s="150">
        <f t="shared" si="103"/>
        <v>0</v>
      </c>
      <c r="BH23" s="150">
        <f t="shared" si="103"/>
        <v>0</v>
      </c>
      <c r="BI23" s="150">
        <f t="shared" si="103"/>
        <v>0</v>
      </c>
      <c r="BJ23" s="150">
        <f t="shared" si="103"/>
        <v>0</v>
      </c>
      <c r="BK23" s="150">
        <f t="shared" si="103"/>
        <v>0</v>
      </c>
      <c r="BL23" s="150">
        <f t="shared" si="103"/>
        <v>0</v>
      </c>
      <c r="BM23" s="150">
        <f t="shared" si="103"/>
        <v>0</v>
      </c>
      <c r="BN23" s="150">
        <f t="shared" si="103"/>
        <v>0</v>
      </c>
      <c r="BO23" s="150">
        <f t="shared" si="103"/>
        <v>0</v>
      </c>
      <c r="BP23" s="150">
        <f t="shared" si="103"/>
        <v>0</v>
      </c>
    </row>
    <row r="24" spans="1:68" ht="12.75" hidden="1" customHeight="1" outlineLevel="1" x14ac:dyDescent="0.2">
      <c r="A24" s="30"/>
      <c r="B24" s="67">
        <f>Remaining!A24</f>
        <v>320</v>
      </c>
      <c r="C24" s="28" t="str">
        <f>Remaining!B24</f>
        <v xml:space="preserve">Mechanical Engineering         </v>
      </c>
      <c r="D24" s="32">
        <f t="shared" ref="D24:F26" si="104">SUMIF($B$66:$B$91,$B24,D$66:D$91)</f>
        <v>0</v>
      </c>
      <c r="E24" s="32">
        <f t="shared" si="104"/>
        <v>0</v>
      </c>
      <c r="F24" s="32">
        <f t="shared" si="104"/>
        <v>0</v>
      </c>
      <c r="G24" s="32">
        <f t="shared" si="44"/>
        <v>0</v>
      </c>
      <c r="H24" s="32">
        <f t="shared" ref="H24:Q26" si="105">SUMIF($B$66:$B$91,$B24,H$66:H$91)</f>
        <v>0</v>
      </c>
      <c r="I24" s="32">
        <f t="shared" si="105"/>
        <v>0</v>
      </c>
      <c r="J24" s="32">
        <f t="shared" si="105"/>
        <v>0</v>
      </c>
      <c r="K24" s="32">
        <f t="shared" si="105"/>
        <v>0</v>
      </c>
      <c r="L24" s="32">
        <f t="shared" si="105"/>
        <v>0</v>
      </c>
      <c r="M24" s="32">
        <f t="shared" si="105"/>
        <v>0</v>
      </c>
      <c r="N24" s="32">
        <f t="shared" si="105"/>
        <v>0</v>
      </c>
      <c r="O24" s="32">
        <f t="shared" si="105"/>
        <v>0</v>
      </c>
      <c r="P24" s="32">
        <f t="shared" si="105"/>
        <v>0</v>
      </c>
      <c r="Q24" s="32">
        <f t="shared" si="105"/>
        <v>0</v>
      </c>
      <c r="R24" s="32">
        <f t="shared" ref="R24:AA26" si="106">SUMIF($B$66:$B$91,$B24,R$66:R$91)</f>
        <v>0</v>
      </c>
      <c r="S24" s="32">
        <f t="shared" si="106"/>
        <v>0</v>
      </c>
      <c r="T24" s="32">
        <f t="shared" si="106"/>
        <v>0</v>
      </c>
      <c r="U24" s="32">
        <f t="shared" si="106"/>
        <v>0</v>
      </c>
      <c r="V24" s="32">
        <f t="shared" si="106"/>
        <v>0</v>
      </c>
      <c r="W24" s="32">
        <f t="shared" si="106"/>
        <v>0</v>
      </c>
      <c r="X24" s="32">
        <f t="shared" si="106"/>
        <v>0</v>
      </c>
      <c r="Y24" s="32">
        <f t="shared" si="106"/>
        <v>0</v>
      </c>
      <c r="Z24" s="32">
        <f t="shared" si="106"/>
        <v>0</v>
      </c>
      <c r="AA24" s="32">
        <f t="shared" si="106"/>
        <v>0</v>
      </c>
      <c r="AB24" s="32">
        <f t="shared" ref="AB24:AK26" si="107">SUMIF($B$66:$B$91,$B24,AB$66:AB$91)</f>
        <v>0</v>
      </c>
      <c r="AC24" s="32">
        <f t="shared" si="107"/>
        <v>0</v>
      </c>
      <c r="AD24" s="32">
        <f t="shared" si="107"/>
        <v>0</v>
      </c>
      <c r="AE24" s="32">
        <f t="shared" si="107"/>
        <v>0</v>
      </c>
      <c r="AF24" s="32">
        <f t="shared" si="107"/>
        <v>0</v>
      </c>
      <c r="AG24" s="32">
        <f t="shared" si="107"/>
        <v>0</v>
      </c>
      <c r="AH24" s="32">
        <f t="shared" si="107"/>
        <v>0</v>
      </c>
      <c r="AI24" s="32">
        <f t="shared" si="107"/>
        <v>0</v>
      </c>
      <c r="AJ24" s="32">
        <f t="shared" si="107"/>
        <v>0</v>
      </c>
      <c r="AK24" s="32">
        <f t="shared" si="107"/>
        <v>0</v>
      </c>
      <c r="AL24" s="32">
        <f t="shared" ref="AL24:AU26" si="108">SUMIF($B$66:$B$91,$B24,AL$66:AL$91)</f>
        <v>0</v>
      </c>
      <c r="AM24" s="32">
        <f t="shared" si="108"/>
        <v>0</v>
      </c>
      <c r="AN24" s="32">
        <f t="shared" si="108"/>
        <v>0</v>
      </c>
      <c r="AO24" s="32">
        <f t="shared" si="108"/>
        <v>0</v>
      </c>
      <c r="AP24" s="32">
        <f t="shared" si="108"/>
        <v>0</v>
      </c>
      <c r="AQ24" s="32">
        <f t="shared" si="108"/>
        <v>0</v>
      </c>
      <c r="AR24" s="32">
        <f t="shared" si="108"/>
        <v>0</v>
      </c>
      <c r="AS24" s="32">
        <f t="shared" si="108"/>
        <v>0</v>
      </c>
      <c r="AT24" s="32">
        <f t="shared" si="108"/>
        <v>0</v>
      </c>
      <c r="AU24" s="32">
        <f t="shared" si="108"/>
        <v>0</v>
      </c>
      <c r="AV24" s="32">
        <f t="shared" ref="AV24:BP26" si="109">SUMIF($B$66:$B$91,$B24,AV$66:AV$91)</f>
        <v>0</v>
      </c>
      <c r="AW24" s="32">
        <f t="shared" si="109"/>
        <v>0</v>
      </c>
      <c r="AX24" s="32">
        <f t="shared" si="109"/>
        <v>0</v>
      </c>
      <c r="AY24" s="32">
        <f t="shared" si="109"/>
        <v>0</v>
      </c>
      <c r="AZ24" s="32">
        <f t="shared" si="109"/>
        <v>0</v>
      </c>
      <c r="BA24" s="32">
        <f t="shared" si="109"/>
        <v>0</v>
      </c>
      <c r="BB24" s="32">
        <f t="shared" si="109"/>
        <v>0</v>
      </c>
      <c r="BC24" s="32">
        <f t="shared" si="109"/>
        <v>0</v>
      </c>
      <c r="BD24" s="32">
        <f t="shared" si="109"/>
        <v>0</v>
      </c>
      <c r="BE24" s="32">
        <f t="shared" si="109"/>
        <v>0</v>
      </c>
      <c r="BF24" s="32">
        <f t="shared" si="109"/>
        <v>0</v>
      </c>
      <c r="BG24" s="32">
        <f t="shared" si="109"/>
        <v>0</v>
      </c>
      <c r="BH24" s="32">
        <f t="shared" si="109"/>
        <v>0</v>
      </c>
      <c r="BI24" s="32">
        <f t="shared" si="109"/>
        <v>0</v>
      </c>
      <c r="BJ24" s="32">
        <f t="shared" si="109"/>
        <v>0</v>
      </c>
      <c r="BK24" s="32">
        <f t="shared" si="109"/>
        <v>0</v>
      </c>
      <c r="BL24" s="32">
        <f t="shared" si="109"/>
        <v>0</v>
      </c>
      <c r="BM24" s="32">
        <f t="shared" si="109"/>
        <v>0</v>
      </c>
      <c r="BN24" s="32">
        <f t="shared" si="109"/>
        <v>0</v>
      </c>
      <c r="BO24" s="32">
        <f t="shared" si="109"/>
        <v>0</v>
      </c>
      <c r="BP24" s="32">
        <f t="shared" si="109"/>
        <v>0</v>
      </c>
    </row>
    <row r="25" spans="1:68" ht="12.75" hidden="1" customHeight="1" outlineLevel="1" x14ac:dyDescent="0.2">
      <c r="A25" s="30"/>
      <c r="B25" s="67">
        <f>Remaining!A25</f>
        <v>321</v>
      </c>
      <c r="C25" s="28" t="str">
        <f>Remaining!B25</f>
        <v>Stress Engineering</v>
      </c>
      <c r="D25" s="32">
        <f t="shared" si="104"/>
        <v>1045</v>
      </c>
      <c r="E25" s="32">
        <f t="shared" si="104"/>
        <v>150.5</v>
      </c>
      <c r="F25" s="32">
        <f t="shared" si="104"/>
        <v>894.5</v>
      </c>
      <c r="G25" s="32">
        <f t="shared" si="44"/>
        <v>0</v>
      </c>
      <c r="H25" s="32">
        <f t="shared" si="105"/>
        <v>0</v>
      </c>
      <c r="I25" s="32">
        <f t="shared" si="105"/>
        <v>0</v>
      </c>
      <c r="J25" s="32">
        <f t="shared" si="105"/>
        <v>0</v>
      </c>
      <c r="K25" s="32">
        <f t="shared" si="105"/>
        <v>0</v>
      </c>
      <c r="L25" s="32">
        <f t="shared" si="105"/>
        <v>0</v>
      </c>
      <c r="M25" s="32">
        <f t="shared" si="105"/>
        <v>0</v>
      </c>
      <c r="N25" s="32">
        <f t="shared" si="105"/>
        <v>0</v>
      </c>
      <c r="O25" s="32">
        <f t="shared" si="105"/>
        <v>0</v>
      </c>
      <c r="P25" s="32">
        <f t="shared" si="105"/>
        <v>0</v>
      </c>
      <c r="Q25" s="32">
        <f t="shared" si="105"/>
        <v>0</v>
      </c>
      <c r="R25" s="32">
        <f t="shared" si="106"/>
        <v>0</v>
      </c>
      <c r="S25" s="32">
        <f t="shared" si="106"/>
        <v>0</v>
      </c>
      <c r="T25" s="32">
        <f t="shared" si="106"/>
        <v>50</v>
      </c>
      <c r="U25" s="32">
        <f t="shared" si="106"/>
        <v>100</v>
      </c>
      <c r="V25" s="32">
        <f t="shared" si="106"/>
        <v>114.43</v>
      </c>
      <c r="W25" s="32">
        <f t="shared" si="106"/>
        <v>132.46</v>
      </c>
      <c r="X25" s="32">
        <f t="shared" si="106"/>
        <v>150.5</v>
      </c>
      <c r="Y25" s="32">
        <f t="shared" si="106"/>
        <v>0</v>
      </c>
      <c r="Z25" s="32">
        <f t="shared" si="106"/>
        <v>0</v>
      </c>
      <c r="AA25" s="32">
        <f t="shared" si="106"/>
        <v>0</v>
      </c>
      <c r="AB25" s="32">
        <f t="shared" si="107"/>
        <v>0</v>
      </c>
      <c r="AC25" s="32">
        <f t="shared" si="107"/>
        <v>0</v>
      </c>
      <c r="AD25" s="32">
        <f t="shared" si="107"/>
        <v>0</v>
      </c>
      <c r="AE25" s="32">
        <f t="shared" si="107"/>
        <v>0</v>
      </c>
      <c r="AF25" s="32">
        <f t="shared" si="107"/>
        <v>0</v>
      </c>
      <c r="AG25" s="32">
        <f t="shared" si="107"/>
        <v>0</v>
      </c>
      <c r="AH25" s="32">
        <f t="shared" si="107"/>
        <v>0</v>
      </c>
      <c r="AI25" s="32">
        <f t="shared" si="107"/>
        <v>0</v>
      </c>
      <c r="AJ25" s="32">
        <f t="shared" si="107"/>
        <v>0</v>
      </c>
      <c r="AK25" s="32">
        <f t="shared" si="107"/>
        <v>0</v>
      </c>
      <c r="AL25" s="32">
        <f t="shared" si="108"/>
        <v>0</v>
      </c>
      <c r="AM25" s="32">
        <f t="shared" si="108"/>
        <v>0</v>
      </c>
      <c r="AN25" s="32">
        <f t="shared" si="108"/>
        <v>0</v>
      </c>
      <c r="AO25" s="32">
        <f t="shared" si="108"/>
        <v>0</v>
      </c>
      <c r="AP25" s="32">
        <f t="shared" si="108"/>
        <v>0</v>
      </c>
      <c r="AQ25" s="32">
        <f t="shared" si="108"/>
        <v>0</v>
      </c>
      <c r="AR25" s="32">
        <f t="shared" si="108"/>
        <v>0</v>
      </c>
      <c r="AS25" s="32">
        <f t="shared" si="108"/>
        <v>0</v>
      </c>
      <c r="AT25" s="32">
        <f t="shared" si="108"/>
        <v>0</v>
      </c>
      <c r="AU25" s="32">
        <f t="shared" si="108"/>
        <v>0</v>
      </c>
      <c r="AV25" s="32">
        <f t="shared" si="109"/>
        <v>0</v>
      </c>
      <c r="AW25" s="32">
        <f t="shared" si="109"/>
        <v>0</v>
      </c>
      <c r="AX25" s="32">
        <f t="shared" si="109"/>
        <v>0</v>
      </c>
      <c r="AY25" s="32">
        <f t="shared" si="109"/>
        <v>0</v>
      </c>
      <c r="AZ25" s="32">
        <f t="shared" si="109"/>
        <v>0</v>
      </c>
      <c r="BA25" s="32">
        <f t="shared" si="109"/>
        <v>0</v>
      </c>
      <c r="BB25" s="32">
        <f t="shared" si="109"/>
        <v>0</v>
      </c>
      <c r="BC25" s="32">
        <f t="shared" si="109"/>
        <v>0</v>
      </c>
      <c r="BD25" s="32">
        <f t="shared" si="109"/>
        <v>0</v>
      </c>
      <c r="BE25" s="32">
        <f t="shared" si="109"/>
        <v>0</v>
      </c>
      <c r="BF25" s="32">
        <f t="shared" si="109"/>
        <v>0</v>
      </c>
      <c r="BG25" s="32">
        <f t="shared" si="109"/>
        <v>0</v>
      </c>
      <c r="BH25" s="32">
        <f t="shared" si="109"/>
        <v>0</v>
      </c>
      <c r="BI25" s="32">
        <f t="shared" si="109"/>
        <v>0</v>
      </c>
      <c r="BJ25" s="32">
        <f t="shared" si="109"/>
        <v>0</v>
      </c>
      <c r="BK25" s="32">
        <f t="shared" si="109"/>
        <v>0</v>
      </c>
      <c r="BL25" s="32">
        <f t="shared" si="109"/>
        <v>0</v>
      </c>
      <c r="BM25" s="32">
        <f t="shared" si="109"/>
        <v>0</v>
      </c>
      <c r="BN25" s="32">
        <f t="shared" si="109"/>
        <v>0</v>
      </c>
      <c r="BO25" s="32">
        <f t="shared" si="109"/>
        <v>0</v>
      </c>
      <c r="BP25" s="32">
        <f t="shared" si="109"/>
        <v>0</v>
      </c>
    </row>
    <row r="26" spans="1:68" ht="12.75" hidden="1" customHeight="1" outlineLevel="1" x14ac:dyDescent="0.2">
      <c r="A26" s="30"/>
      <c r="B26" s="67">
        <f>Remaining!A26</f>
        <v>0</v>
      </c>
      <c r="C26" s="28">
        <f>Remaining!B26</f>
        <v>0</v>
      </c>
      <c r="D26" s="32">
        <f t="shared" si="104"/>
        <v>0</v>
      </c>
      <c r="E26" s="32">
        <f t="shared" si="104"/>
        <v>0</v>
      </c>
      <c r="F26" s="32">
        <f t="shared" si="104"/>
        <v>0</v>
      </c>
      <c r="G26" s="32">
        <f t="shared" si="44"/>
        <v>0</v>
      </c>
      <c r="H26" s="32">
        <f t="shared" si="105"/>
        <v>0</v>
      </c>
      <c r="I26" s="32">
        <f t="shared" si="105"/>
        <v>0</v>
      </c>
      <c r="J26" s="32">
        <f t="shared" si="105"/>
        <v>0</v>
      </c>
      <c r="K26" s="32">
        <f t="shared" si="105"/>
        <v>0</v>
      </c>
      <c r="L26" s="32">
        <f t="shared" si="105"/>
        <v>0</v>
      </c>
      <c r="M26" s="32">
        <f t="shared" si="105"/>
        <v>0</v>
      </c>
      <c r="N26" s="32">
        <f t="shared" si="105"/>
        <v>0</v>
      </c>
      <c r="O26" s="32">
        <f t="shared" si="105"/>
        <v>0</v>
      </c>
      <c r="P26" s="32">
        <f t="shared" si="105"/>
        <v>0</v>
      </c>
      <c r="Q26" s="32">
        <f t="shared" si="105"/>
        <v>0</v>
      </c>
      <c r="R26" s="32">
        <f t="shared" si="106"/>
        <v>0</v>
      </c>
      <c r="S26" s="32">
        <f t="shared" si="106"/>
        <v>0</v>
      </c>
      <c r="T26" s="32">
        <f t="shared" si="106"/>
        <v>0</v>
      </c>
      <c r="U26" s="32">
        <f t="shared" si="106"/>
        <v>0</v>
      </c>
      <c r="V26" s="32">
        <f t="shared" si="106"/>
        <v>0</v>
      </c>
      <c r="W26" s="32">
        <f t="shared" si="106"/>
        <v>0</v>
      </c>
      <c r="X26" s="32">
        <f t="shared" si="106"/>
        <v>0</v>
      </c>
      <c r="Y26" s="32">
        <f t="shared" si="106"/>
        <v>0</v>
      </c>
      <c r="Z26" s="32">
        <f t="shared" si="106"/>
        <v>0</v>
      </c>
      <c r="AA26" s="32">
        <f t="shared" si="106"/>
        <v>0</v>
      </c>
      <c r="AB26" s="32">
        <f t="shared" si="107"/>
        <v>0</v>
      </c>
      <c r="AC26" s="32">
        <f t="shared" si="107"/>
        <v>0</v>
      </c>
      <c r="AD26" s="32">
        <f t="shared" si="107"/>
        <v>0</v>
      </c>
      <c r="AE26" s="32">
        <f t="shared" si="107"/>
        <v>0</v>
      </c>
      <c r="AF26" s="32">
        <f t="shared" si="107"/>
        <v>0</v>
      </c>
      <c r="AG26" s="32">
        <f t="shared" si="107"/>
        <v>0</v>
      </c>
      <c r="AH26" s="32">
        <f t="shared" si="107"/>
        <v>0</v>
      </c>
      <c r="AI26" s="32">
        <f t="shared" si="107"/>
        <v>0</v>
      </c>
      <c r="AJ26" s="32">
        <f t="shared" si="107"/>
        <v>0</v>
      </c>
      <c r="AK26" s="32">
        <f t="shared" si="107"/>
        <v>0</v>
      </c>
      <c r="AL26" s="32">
        <f t="shared" si="108"/>
        <v>0</v>
      </c>
      <c r="AM26" s="32">
        <f t="shared" si="108"/>
        <v>0</v>
      </c>
      <c r="AN26" s="32">
        <f t="shared" si="108"/>
        <v>0</v>
      </c>
      <c r="AO26" s="32">
        <f t="shared" si="108"/>
        <v>0</v>
      </c>
      <c r="AP26" s="32">
        <f t="shared" si="108"/>
        <v>0</v>
      </c>
      <c r="AQ26" s="32">
        <f t="shared" si="108"/>
        <v>0</v>
      </c>
      <c r="AR26" s="32">
        <f t="shared" si="108"/>
        <v>0</v>
      </c>
      <c r="AS26" s="32">
        <f t="shared" si="108"/>
        <v>0</v>
      </c>
      <c r="AT26" s="32">
        <f t="shared" si="108"/>
        <v>0</v>
      </c>
      <c r="AU26" s="32">
        <f t="shared" si="108"/>
        <v>0</v>
      </c>
      <c r="AV26" s="32">
        <f t="shared" si="109"/>
        <v>0</v>
      </c>
      <c r="AW26" s="32">
        <f t="shared" si="109"/>
        <v>0</v>
      </c>
      <c r="AX26" s="32">
        <f t="shared" si="109"/>
        <v>0</v>
      </c>
      <c r="AY26" s="32">
        <f t="shared" si="109"/>
        <v>0</v>
      </c>
      <c r="AZ26" s="32">
        <f t="shared" si="109"/>
        <v>0</v>
      </c>
      <c r="BA26" s="32">
        <f t="shared" si="109"/>
        <v>0</v>
      </c>
      <c r="BB26" s="32">
        <f t="shared" si="109"/>
        <v>0</v>
      </c>
      <c r="BC26" s="32">
        <f t="shared" si="109"/>
        <v>0</v>
      </c>
      <c r="BD26" s="32">
        <f t="shared" si="109"/>
        <v>0</v>
      </c>
      <c r="BE26" s="32">
        <f t="shared" si="109"/>
        <v>0</v>
      </c>
      <c r="BF26" s="32">
        <f t="shared" si="109"/>
        <v>0</v>
      </c>
      <c r="BG26" s="32">
        <f t="shared" si="109"/>
        <v>0</v>
      </c>
      <c r="BH26" s="32">
        <f t="shared" si="109"/>
        <v>0</v>
      </c>
      <c r="BI26" s="32">
        <f t="shared" si="109"/>
        <v>0</v>
      </c>
      <c r="BJ26" s="32">
        <f t="shared" si="109"/>
        <v>0</v>
      </c>
      <c r="BK26" s="32">
        <f t="shared" si="109"/>
        <v>0</v>
      </c>
      <c r="BL26" s="32">
        <f t="shared" si="109"/>
        <v>0</v>
      </c>
      <c r="BM26" s="32">
        <f t="shared" si="109"/>
        <v>0</v>
      </c>
      <c r="BN26" s="32">
        <f t="shared" si="109"/>
        <v>0</v>
      </c>
      <c r="BO26" s="32">
        <f t="shared" si="109"/>
        <v>0</v>
      </c>
      <c r="BP26" s="32">
        <f t="shared" si="109"/>
        <v>0</v>
      </c>
    </row>
    <row r="27" spans="1:68" ht="12.75" customHeight="1" collapsed="1" x14ac:dyDescent="0.2">
      <c r="A27" s="30"/>
      <c r="B27" s="149" t="str">
        <f>Remaining!A27</f>
        <v>06.</v>
      </c>
      <c r="C27" s="150" t="str">
        <f>Remaining!B27</f>
        <v>Electrical Engineering &amp; Design</v>
      </c>
      <c r="D27" s="150">
        <f>SUM(D28:D30)</f>
        <v>0</v>
      </c>
      <c r="E27" s="150">
        <f t="shared" ref="E27:AZ27" si="110">SUM(E28:E30)</f>
        <v>0</v>
      </c>
      <c r="F27" s="150">
        <f t="shared" si="110"/>
        <v>0</v>
      </c>
      <c r="G27" s="150">
        <f t="shared" si="110"/>
        <v>0</v>
      </c>
      <c r="H27" s="150">
        <f t="shared" si="110"/>
        <v>0</v>
      </c>
      <c r="I27" s="150">
        <f t="shared" si="110"/>
        <v>0</v>
      </c>
      <c r="J27" s="150">
        <f t="shared" si="110"/>
        <v>0</v>
      </c>
      <c r="K27" s="150">
        <f t="shared" si="110"/>
        <v>0</v>
      </c>
      <c r="L27" s="150">
        <f t="shared" si="110"/>
        <v>0</v>
      </c>
      <c r="M27" s="150">
        <f t="shared" si="110"/>
        <v>0</v>
      </c>
      <c r="N27" s="150">
        <f t="shared" si="110"/>
        <v>0</v>
      </c>
      <c r="O27" s="150">
        <f t="shared" si="110"/>
        <v>0</v>
      </c>
      <c r="P27" s="150">
        <f t="shared" si="110"/>
        <v>0</v>
      </c>
      <c r="Q27" s="150">
        <f t="shared" si="110"/>
        <v>0</v>
      </c>
      <c r="R27" s="150">
        <f t="shared" si="110"/>
        <v>0</v>
      </c>
      <c r="S27" s="150">
        <f t="shared" si="110"/>
        <v>0</v>
      </c>
      <c r="T27" s="150">
        <f t="shared" si="110"/>
        <v>0</v>
      </c>
      <c r="U27" s="150">
        <f t="shared" si="110"/>
        <v>0</v>
      </c>
      <c r="V27" s="150">
        <f t="shared" si="110"/>
        <v>0</v>
      </c>
      <c r="W27" s="150">
        <f t="shared" si="110"/>
        <v>0</v>
      </c>
      <c r="X27" s="150">
        <f t="shared" si="110"/>
        <v>0</v>
      </c>
      <c r="Y27" s="150">
        <f t="shared" si="110"/>
        <v>0</v>
      </c>
      <c r="Z27" s="150">
        <f t="shared" si="110"/>
        <v>0</v>
      </c>
      <c r="AA27" s="150">
        <f t="shared" si="110"/>
        <v>0</v>
      </c>
      <c r="AB27" s="150">
        <f t="shared" si="110"/>
        <v>0</v>
      </c>
      <c r="AC27" s="150">
        <f t="shared" si="110"/>
        <v>0</v>
      </c>
      <c r="AD27" s="150">
        <f t="shared" si="110"/>
        <v>0</v>
      </c>
      <c r="AE27" s="150">
        <f t="shared" si="110"/>
        <v>0</v>
      </c>
      <c r="AF27" s="150">
        <f t="shared" si="110"/>
        <v>0</v>
      </c>
      <c r="AG27" s="150">
        <f t="shared" si="110"/>
        <v>0</v>
      </c>
      <c r="AH27" s="150">
        <f t="shared" si="110"/>
        <v>0</v>
      </c>
      <c r="AI27" s="150">
        <f t="shared" si="110"/>
        <v>0</v>
      </c>
      <c r="AJ27" s="150">
        <f t="shared" si="110"/>
        <v>0</v>
      </c>
      <c r="AK27" s="150">
        <f t="shared" si="110"/>
        <v>0</v>
      </c>
      <c r="AL27" s="150">
        <f t="shared" si="110"/>
        <v>0</v>
      </c>
      <c r="AM27" s="150">
        <f t="shared" si="110"/>
        <v>0</v>
      </c>
      <c r="AN27" s="150">
        <f t="shared" si="110"/>
        <v>0</v>
      </c>
      <c r="AO27" s="150">
        <f t="shared" si="110"/>
        <v>0</v>
      </c>
      <c r="AP27" s="150">
        <f t="shared" si="110"/>
        <v>0</v>
      </c>
      <c r="AQ27" s="150">
        <f t="shared" si="110"/>
        <v>0</v>
      </c>
      <c r="AR27" s="150">
        <f t="shared" si="110"/>
        <v>0</v>
      </c>
      <c r="AS27" s="150">
        <f t="shared" si="110"/>
        <v>0</v>
      </c>
      <c r="AT27" s="150">
        <f t="shared" si="110"/>
        <v>0</v>
      </c>
      <c r="AU27" s="150">
        <f t="shared" si="110"/>
        <v>0</v>
      </c>
      <c r="AV27" s="150">
        <f t="shared" si="110"/>
        <v>0</v>
      </c>
      <c r="AW27" s="150">
        <f t="shared" si="110"/>
        <v>0</v>
      </c>
      <c r="AX27" s="150">
        <f t="shared" si="110"/>
        <v>0</v>
      </c>
      <c r="AY27" s="150">
        <f t="shared" si="110"/>
        <v>0</v>
      </c>
      <c r="AZ27" s="150">
        <f t="shared" si="110"/>
        <v>0</v>
      </c>
      <c r="BA27" s="150">
        <f t="shared" ref="BA27:BP27" si="111">SUM(BA28:BA30)</f>
        <v>0</v>
      </c>
      <c r="BB27" s="150">
        <f t="shared" si="111"/>
        <v>0</v>
      </c>
      <c r="BC27" s="150">
        <f t="shared" si="111"/>
        <v>0</v>
      </c>
      <c r="BD27" s="150">
        <f t="shared" si="111"/>
        <v>0</v>
      </c>
      <c r="BE27" s="150">
        <f t="shared" si="111"/>
        <v>0</v>
      </c>
      <c r="BF27" s="150">
        <f t="shared" si="111"/>
        <v>0</v>
      </c>
      <c r="BG27" s="150">
        <f t="shared" si="111"/>
        <v>0</v>
      </c>
      <c r="BH27" s="150">
        <f t="shared" si="111"/>
        <v>0</v>
      </c>
      <c r="BI27" s="150">
        <f t="shared" si="111"/>
        <v>0</v>
      </c>
      <c r="BJ27" s="150">
        <f t="shared" si="111"/>
        <v>0</v>
      </c>
      <c r="BK27" s="150">
        <f t="shared" si="111"/>
        <v>0</v>
      </c>
      <c r="BL27" s="150">
        <f t="shared" si="111"/>
        <v>0</v>
      </c>
      <c r="BM27" s="150">
        <f t="shared" si="111"/>
        <v>0</v>
      </c>
      <c r="BN27" s="150">
        <f t="shared" si="111"/>
        <v>0</v>
      </c>
      <c r="BO27" s="150">
        <f t="shared" si="111"/>
        <v>0</v>
      </c>
      <c r="BP27" s="150">
        <f t="shared" si="111"/>
        <v>0</v>
      </c>
    </row>
    <row r="28" spans="1:68" ht="12.75" hidden="1" customHeight="1" outlineLevel="1" x14ac:dyDescent="0.2">
      <c r="A28" s="30"/>
      <c r="B28" s="67">
        <f>Remaining!A28</f>
        <v>330</v>
      </c>
      <c r="C28" s="28" t="str">
        <f>Remaining!B28</f>
        <v xml:space="preserve">Electrical Engineering         </v>
      </c>
      <c r="D28" s="32">
        <f t="shared" ref="D28:F30" si="112">SUMIF($B$66:$B$91,$B28,D$66:D$91)</f>
        <v>0</v>
      </c>
      <c r="E28" s="32">
        <f t="shared" si="112"/>
        <v>0</v>
      </c>
      <c r="F28" s="32">
        <f t="shared" si="112"/>
        <v>0</v>
      </c>
      <c r="G28" s="32">
        <f t="shared" si="44"/>
        <v>0</v>
      </c>
      <c r="H28" s="32">
        <f t="shared" ref="H28:Q30" si="113">SUMIF($B$66:$B$91,$B28,H$66:H$91)</f>
        <v>0</v>
      </c>
      <c r="I28" s="32">
        <f t="shared" si="113"/>
        <v>0</v>
      </c>
      <c r="J28" s="32">
        <f t="shared" si="113"/>
        <v>0</v>
      </c>
      <c r="K28" s="32">
        <f t="shared" si="113"/>
        <v>0</v>
      </c>
      <c r="L28" s="32">
        <f t="shared" si="113"/>
        <v>0</v>
      </c>
      <c r="M28" s="32">
        <f t="shared" si="113"/>
        <v>0</v>
      </c>
      <c r="N28" s="32">
        <f t="shared" si="113"/>
        <v>0</v>
      </c>
      <c r="O28" s="32">
        <f t="shared" si="113"/>
        <v>0</v>
      </c>
      <c r="P28" s="32">
        <f t="shared" si="113"/>
        <v>0</v>
      </c>
      <c r="Q28" s="32">
        <f t="shared" si="113"/>
        <v>0</v>
      </c>
      <c r="R28" s="32">
        <f t="shared" ref="R28:AA30" si="114">SUMIF($B$66:$B$91,$B28,R$66:R$91)</f>
        <v>0</v>
      </c>
      <c r="S28" s="32">
        <f t="shared" si="114"/>
        <v>0</v>
      </c>
      <c r="T28" s="32">
        <f t="shared" si="114"/>
        <v>0</v>
      </c>
      <c r="U28" s="32">
        <f t="shared" si="114"/>
        <v>0</v>
      </c>
      <c r="V28" s="32">
        <f t="shared" si="114"/>
        <v>0</v>
      </c>
      <c r="W28" s="32">
        <f t="shared" si="114"/>
        <v>0</v>
      </c>
      <c r="X28" s="32">
        <f t="shared" si="114"/>
        <v>0</v>
      </c>
      <c r="Y28" s="32">
        <f t="shared" si="114"/>
        <v>0</v>
      </c>
      <c r="Z28" s="32">
        <f t="shared" si="114"/>
        <v>0</v>
      </c>
      <c r="AA28" s="32">
        <f t="shared" si="114"/>
        <v>0</v>
      </c>
      <c r="AB28" s="32">
        <f t="shared" ref="AB28:AK30" si="115">SUMIF($B$66:$B$91,$B28,AB$66:AB$91)</f>
        <v>0</v>
      </c>
      <c r="AC28" s="32">
        <f t="shared" si="115"/>
        <v>0</v>
      </c>
      <c r="AD28" s="32">
        <f t="shared" si="115"/>
        <v>0</v>
      </c>
      <c r="AE28" s="32">
        <f t="shared" si="115"/>
        <v>0</v>
      </c>
      <c r="AF28" s="32">
        <f t="shared" si="115"/>
        <v>0</v>
      </c>
      <c r="AG28" s="32">
        <f t="shared" si="115"/>
        <v>0</v>
      </c>
      <c r="AH28" s="32">
        <f t="shared" si="115"/>
        <v>0</v>
      </c>
      <c r="AI28" s="32">
        <f t="shared" si="115"/>
        <v>0</v>
      </c>
      <c r="AJ28" s="32">
        <f t="shared" si="115"/>
        <v>0</v>
      </c>
      <c r="AK28" s="32">
        <f t="shared" si="115"/>
        <v>0</v>
      </c>
      <c r="AL28" s="32">
        <f t="shared" ref="AL28:AU30" si="116">SUMIF($B$66:$B$91,$B28,AL$66:AL$91)</f>
        <v>0</v>
      </c>
      <c r="AM28" s="32">
        <f t="shared" si="116"/>
        <v>0</v>
      </c>
      <c r="AN28" s="32">
        <f t="shared" si="116"/>
        <v>0</v>
      </c>
      <c r="AO28" s="32">
        <f t="shared" si="116"/>
        <v>0</v>
      </c>
      <c r="AP28" s="32">
        <f t="shared" si="116"/>
        <v>0</v>
      </c>
      <c r="AQ28" s="32">
        <f t="shared" si="116"/>
        <v>0</v>
      </c>
      <c r="AR28" s="32">
        <f t="shared" si="116"/>
        <v>0</v>
      </c>
      <c r="AS28" s="32">
        <f t="shared" si="116"/>
        <v>0</v>
      </c>
      <c r="AT28" s="32">
        <f t="shared" si="116"/>
        <v>0</v>
      </c>
      <c r="AU28" s="32">
        <f t="shared" si="116"/>
        <v>0</v>
      </c>
      <c r="AV28" s="32">
        <f t="shared" ref="AV28:BP30" si="117">SUMIF($B$66:$B$91,$B28,AV$66:AV$91)</f>
        <v>0</v>
      </c>
      <c r="AW28" s="32">
        <f t="shared" si="117"/>
        <v>0</v>
      </c>
      <c r="AX28" s="32">
        <f t="shared" si="117"/>
        <v>0</v>
      </c>
      <c r="AY28" s="32">
        <f t="shared" si="117"/>
        <v>0</v>
      </c>
      <c r="AZ28" s="32">
        <f t="shared" si="117"/>
        <v>0</v>
      </c>
      <c r="BA28" s="32">
        <f t="shared" si="117"/>
        <v>0</v>
      </c>
      <c r="BB28" s="32">
        <f t="shared" si="117"/>
        <v>0</v>
      </c>
      <c r="BC28" s="32">
        <f t="shared" si="117"/>
        <v>0</v>
      </c>
      <c r="BD28" s="32">
        <f t="shared" si="117"/>
        <v>0</v>
      </c>
      <c r="BE28" s="32">
        <f t="shared" si="117"/>
        <v>0</v>
      </c>
      <c r="BF28" s="32">
        <f t="shared" si="117"/>
        <v>0</v>
      </c>
      <c r="BG28" s="32">
        <f t="shared" si="117"/>
        <v>0</v>
      </c>
      <c r="BH28" s="32">
        <f t="shared" si="117"/>
        <v>0</v>
      </c>
      <c r="BI28" s="32">
        <f t="shared" si="117"/>
        <v>0</v>
      </c>
      <c r="BJ28" s="32">
        <f t="shared" si="117"/>
        <v>0</v>
      </c>
      <c r="BK28" s="32">
        <f t="shared" si="117"/>
        <v>0</v>
      </c>
      <c r="BL28" s="32">
        <f t="shared" si="117"/>
        <v>0</v>
      </c>
      <c r="BM28" s="32">
        <f t="shared" si="117"/>
        <v>0</v>
      </c>
      <c r="BN28" s="32">
        <f t="shared" si="117"/>
        <v>0</v>
      </c>
      <c r="BO28" s="32">
        <f t="shared" si="117"/>
        <v>0</v>
      </c>
      <c r="BP28" s="32">
        <f t="shared" si="117"/>
        <v>0</v>
      </c>
    </row>
    <row r="29" spans="1:68" ht="12.75" hidden="1" customHeight="1" outlineLevel="1" x14ac:dyDescent="0.2">
      <c r="A29" s="30"/>
      <c r="B29" s="67">
        <f>Remaining!A29</f>
        <v>430</v>
      </c>
      <c r="C29" s="28" t="str">
        <f>Remaining!B29</f>
        <v xml:space="preserve">Electrical Design              </v>
      </c>
      <c r="D29" s="32">
        <f t="shared" si="112"/>
        <v>0</v>
      </c>
      <c r="E29" s="32">
        <f t="shared" si="112"/>
        <v>0</v>
      </c>
      <c r="F29" s="32">
        <f t="shared" si="112"/>
        <v>0</v>
      </c>
      <c r="G29" s="32">
        <f t="shared" si="44"/>
        <v>0</v>
      </c>
      <c r="H29" s="32">
        <f t="shared" si="113"/>
        <v>0</v>
      </c>
      <c r="I29" s="32">
        <f t="shared" si="113"/>
        <v>0</v>
      </c>
      <c r="J29" s="32">
        <f t="shared" si="113"/>
        <v>0</v>
      </c>
      <c r="K29" s="32">
        <f t="shared" si="113"/>
        <v>0</v>
      </c>
      <c r="L29" s="32">
        <f t="shared" si="113"/>
        <v>0</v>
      </c>
      <c r="M29" s="32">
        <f t="shared" si="113"/>
        <v>0</v>
      </c>
      <c r="N29" s="32">
        <f t="shared" si="113"/>
        <v>0</v>
      </c>
      <c r="O29" s="32">
        <f t="shared" si="113"/>
        <v>0</v>
      </c>
      <c r="P29" s="32">
        <f t="shared" si="113"/>
        <v>0</v>
      </c>
      <c r="Q29" s="32">
        <f t="shared" si="113"/>
        <v>0</v>
      </c>
      <c r="R29" s="32">
        <f t="shared" si="114"/>
        <v>0</v>
      </c>
      <c r="S29" s="32">
        <f t="shared" si="114"/>
        <v>0</v>
      </c>
      <c r="T29" s="32">
        <f t="shared" si="114"/>
        <v>0</v>
      </c>
      <c r="U29" s="32">
        <f t="shared" si="114"/>
        <v>0</v>
      </c>
      <c r="V29" s="32">
        <f t="shared" si="114"/>
        <v>0</v>
      </c>
      <c r="W29" s="32">
        <f t="shared" si="114"/>
        <v>0</v>
      </c>
      <c r="X29" s="32">
        <f t="shared" si="114"/>
        <v>0</v>
      </c>
      <c r="Y29" s="32">
        <f t="shared" si="114"/>
        <v>0</v>
      </c>
      <c r="Z29" s="32">
        <f t="shared" si="114"/>
        <v>0</v>
      </c>
      <c r="AA29" s="32">
        <f t="shared" si="114"/>
        <v>0</v>
      </c>
      <c r="AB29" s="32">
        <f t="shared" si="115"/>
        <v>0</v>
      </c>
      <c r="AC29" s="32">
        <f t="shared" si="115"/>
        <v>0</v>
      </c>
      <c r="AD29" s="32">
        <f t="shared" si="115"/>
        <v>0</v>
      </c>
      <c r="AE29" s="32">
        <f t="shared" si="115"/>
        <v>0</v>
      </c>
      <c r="AF29" s="32">
        <f t="shared" si="115"/>
        <v>0</v>
      </c>
      <c r="AG29" s="32">
        <f t="shared" si="115"/>
        <v>0</v>
      </c>
      <c r="AH29" s="32">
        <f t="shared" si="115"/>
        <v>0</v>
      </c>
      <c r="AI29" s="32">
        <f t="shared" si="115"/>
        <v>0</v>
      </c>
      <c r="AJ29" s="32">
        <f t="shared" si="115"/>
        <v>0</v>
      </c>
      <c r="AK29" s="32">
        <f t="shared" si="115"/>
        <v>0</v>
      </c>
      <c r="AL29" s="32">
        <f t="shared" si="116"/>
        <v>0</v>
      </c>
      <c r="AM29" s="32">
        <f t="shared" si="116"/>
        <v>0</v>
      </c>
      <c r="AN29" s="32">
        <f t="shared" si="116"/>
        <v>0</v>
      </c>
      <c r="AO29" s="32">
        <f t="shared" si="116"/>
        <v>0</v>
      </c>
      <c r="AP29" s="32">
        <f t="shared" si="116"/>
        <v>0</v>
      </c>
      <c r="AQ29" s="32">
        <f t="shared" si="116"/>
        <v>0</v>
      </c>
      <c r="AR29" s="32">
        <f t="shared" si="116"/>
        <v>0</v>
      </c>
      <c r="AS29" s="32">
        <f t="shared" si="116"/>
        <v>0</v>
      </c>
      <c r="AT29" s="32">
        <f t="shared" si="116"/>
        <v>0</v>
      </c>
      <c r="AU29" s="32">
        <f t="shared" si="116"/>
        <v>0</v>
      </c>
      <c r="AV29" s="32">
        <f t="shared" si="117"/>
        <v>0</v>
      </c>
      <c r="AW29" s="32">
        <f t="shared" si="117"/>
        <v>0</v>
      </c>
      <c r="AX29" s="32">
        <f t="shared" si="117"/>
        <v>0</v>
      </c>
      <c r="AY29" s="32">
        <f t="shared" si="117"/>
        <v>0</v>
      </c>
      <c r="AZ29" s="32">
        <f t="shared" si="117"/>
        <v>0</v>
      </c>
      <c r="BA29" s="32">
        <f t="shared" si="117"/>
        <v>0</v>
      </c>
      <c r="BB29" s="32">
        <f t="shared" si="117"/>
        <v>0</v>
      </c>
      <c r="BC29" s="32">
        <f t="shared" si="117"/>
        <v>0</v>
      </c>
      <c r="BD29" s="32">
        <f t="shared" si="117"/>
        <v>0</v>
      </c>
      <c r="BE29" s="32">
        <f t="shared" si="117"/>
        <v>0</v>
      </c>
      <c r="BF29" s="32">
        <f t="shared" si="117"/>
        <v>0</v>
      </c>
      <c r="BG29" s="32">
        <f t="shared" si="117"/>
        <v>0</v>
      </c>
      <c r="BH29" s="32">
        <f t="shared" si="117"/>
        <v>0</v>
      </c>
      <c r="BI29" s="32">
        <f t="shared" si="117"/>
        <v>0</v>
      </c>
      <c r="BJ29" s="32">
        <f t="shared" si="117"/>
        <v>0</v>
      </c>
      <c r="BK29" s="32">
        <f t="shared" si="117"/>
        <v>0</v>
      </c>
      <c r="BL29" s="32">
        <f t="shared" si="117"/>
        <v>0</v>
      </c>
      <c r="BM29" s="32">
        <f t="shared" si="117"/>
        <v>0</v>
      </c>
      <c r="BN29" s="32">
        <f t="shared" si="117"/>
        <v>0</v>
      </c>
      <c r="BO29" s="32">
        <f t="shared" si="117"/>
        <v>0</v>
      </c>
      <c r="BP29" s="32">
        <f t="shared" si="117"/>
        <v>0</v>
      </c>
    </row>
    <row r="30" spans="1:68" ht="12.75" hidden="1" customHeight="1" outlineLevel="1" x14ac:dyDescent="0.2">
      <c r="A30" s="30"/>
      <c r="B30" s="67">
        <f>Remaining!A30</f>
        <v>0</v>
      </c>
      <c r="C30" s="28">
        <f>Remaining!B30</f>
        <v>0</v>
      </c>
      <c r="D30" s="32">
        <f t="shared" si="112"/>
        <v>0</v>
      </c>
      <c r="E30" s="32">
        <f t="shared" si="112"/>
        <v>0</v>
      </c>
      <c r="F30" s="32">
        <f t="shared" si="112"/>
        <v>0</v>
      </c>
      <c r="G30" s="32">
        <f t="shared" si="44"/>
        <v>0</v>
      </c>
      <c r="H30" s="32">
        <f t="shared" si="113"/>
        <v>0</v>
      </c>
      <c r="I30" s="32">
        <f t="shared" si="113"/>
        <v>0</v>
      </c>
      <c r="J30" s="32">
        <f t="shared" si="113"/>
        <v>0</v>
      </c>
      <c r="K30" s="32">
        <f t="shared" si="113"/>
        <v>0</v>
      </c>
      <c r="L30" s="32">
        <f t="shared" si="113"/>
        <v>0</v>
      </c>
      <c r="M30" s="32">
        <f t="shared" si="113"/>
        <v>0</v>
      </c>
      <c r="N30" s="32">
        <f t="shared" si="113"/>
        <v>0</v>
      </c>
      <c r="O30" s="32">
        <f t="shared" si="113"/>
        <v>0</v>
      </c>
      <c r="P30" s="32">
        <f t="shared" si="113"/>
        <v>0</v>
      </c>
      <c r="Q30" s="32">
        <f t="shared" si="113"/>
        <v>0</v>
      </c>
      <c r="R30" s="32">
        <f t="shared" si="114"/>
        <v>0</v>
      </c>
      <c r="S30" s="32">
        <f t="shared" si="114"/>
        <v>0</v>
      </c>
      <c r="T30" s="32">
        <f t="shared" si="114"/>
        <v>0</v>
      </c>
      <c r="U30" s="32">
        <f t="shared" si="114"/>
        <v>0</v>
      </c>
      <c r="V30" s="32">
        <f t="shared" si="114"/>
        <v>0</v>
      </c>
      <c r="W30" s="32">
        <f t="shared" si="114"/>
        <v>0</v>
      </c>
      <c r="X30" s="32">
        <f t="shared" si="114"/>
        <v>0</v>
      </c>
      <c r="Y30" s="32">
        <f t="shared" si="114"/>
        <v>0</v>
      </c>
      <c r="Z30" s="32">
        <f t="shared" si="114"/>
        <v>0</v>
      </c>
      <c r="AA30" s="32">
        <f t="shared" si="114"/>
        <v>0</v>
      </c>
      <c r="AB30" s="32">
        <f t="shared" si="115"/>
        <v>0</v>
      </c>
      <c r="AC30" s="32">
        <f t="shared" si="115"/>
        <v>0</v>
      </c>
      <c r="AD30" s="32">
        <f t="shared" si="115"/>
        <v>0</v>
      </c>
      <c r="AE30" s="32">
        <f t="shared" si="115"/>
        <v>0</v>
      </c>
      <c r="AF30" s="32">
        <f t="shared" si="115"/>
        <v>0</v>
      </c>
      <c r="AG30" s="32">
        <f t="shared" si="115"/>
        <v>0</v>
      </c>
      <c r="AH30" s="32">
        <f t="shared" si="115"/>
        <v>0</v>
      </c>
      <c r="AI30" s="32">
        <f t="shared" si="115"/>
        <v>0</v>
      </c>
      <c r="AJ30" s="32">
        <f t="shared" si="115"/>
        <v>0</v>
      </c>
      <c r="AK30" s="32">
        <f t="shared" si="115"/>
        <v>0</v>
      </c>
      <c r="AL30" s="32">
        <f t="shared" si="116"/>
        <v>0</v>
      </c>
      <c r="AM30" s="32">
        <f t="shared" si="116"/>
        <v>0</v>
      </c>
      <c r="AN30" s="32">
        <f t="shared" si="116"/>
        <v>0</v>
      </c>
      <c r="AO30" s="32">
        <f t="shared" si="116"/>
        <v>0</v>
      </c>
      <c r="AP30" s="32">
        <f t="shared" si="116"/>
        <v>0</v>
      </c>
      <c r="AQ30" s="32">
        <f t="shared" si="116"/>
        <v>0</v>
      </c>
      <c r="AR30" s="32">
        <f t="shared" si="116"/>
        <v>0</v>
      </c>
      <c r="AS30" s="32">
        <f t="shared" si="116"/>
        <v>0</v>
      </c>
      <c r="AT30" s="32">
        <f t="shared" si="116"/>
        <v>0</v>
      </c>
      <c r="AU30" s="32">
        <f t="shared" si="116"/>
        <v>0</v>
      </c>
      <c r="AV30" s="32">
        <f t="shared" si="117"/>
        <v>0</v>
      </c>
      <c r="AW30" s="32">
        <f t="shared" si="117"/>
        <v>0</v>
      </c>
      <c r="AX30" s="32">
        <f t="shared" si="117"/>
        <v>0</v>
      </c>
      <c r="AY30" s="32">
        <f t="shared" si="117"/>
        <v>0</v>
      </c>
      <c r="AZ30" s="32">
        <f t="shared" si="117"/>
        <v>0</v>
      </c>
      <c r="BA30" s="32">
        <f t="shared" si="117"/>
        <v>0</v>
      </c>
      <c r="BB30" s="32">
        <f t="shared" si="117"/>
        <v>0</v>
      </c>
      <c r="BC30" s="32">
        <f t="shared" si="117"/>
        <v>0</v>
      </c>
      <c r="BD30" s="32">
        <f t="shared" si="117"/>
        <v>0</v>
      </c>
      <c r="BE30" s="32">
        <f t="shared" si="117"/>
        <v>0</v>
      </c>
      <c r="BF30" s="32">
        <f t="shared" si="117"/>
        <v>0</v>
      </c>
      <c r="BG30" s="32">
        <f t="shared" si="117"/>
        <v>0</v>
      </c>
      <c r="BH30" s="32">
        <f t="shared" si="117"/>
        <v>0</v>
      </c>
      <c r="BI30" s="32">
        <f t="shared" si="117"/>
        <v>0</v>
      </c>
      <c r="BJ30" s="32">
        <f t="shared" si="117"/>
        <v>0</v>
      </c>
      <c r="BK30" s="32">
        <f t="shared" si="117"/>
        <v>0</v>
      </c>
      <c r="BL30" s="32">
        <f t="shared" si="117"/>
        <v>0</v>
      </c>
      <c r="BM30" s="32">
        <f t="shared" si="117"/>
        <v>0</v>
      </c>
      <c r="BN30" s="32">
        <f t="shared" si="117"/>
        <v>0</v>
      </c>
      <c r="BO30" s="32">
        <f t="shared" si="117"/>
        <v>0</v>
      </c>
      <c r="BP30" s="32">
        <f t="shared" si="117"/>
        <v>0</v>
      </c>
    </row>
    <row r="31" spans="1:68" ht="12.75" customHeight="1" collapsed="1" x14ac:dyDescent="0.2">
      <c r="A31" s="30"/>
      <c r="B31" s="149" t="str">
        <f>Remaining!A31</f>
        <v>07.</v>
      </c>
      <c r="C31" s="150" t="str">
        <f>Remaining!B31</f>
        <v>Instrumentation &amp; Controls</v>
      </c>
      <c r="D31" s="150">
        <f>SUM(D32:D36)</f>
        <v>0</v>
      </c>
      <c r="E31" s="150">
        <f t="shared" ref="E31:AZ31" si="118">SUM(E32:E36)</f>
        <v>0</v>
      </c>
      <c r="F31" s="150">
        <f t="shared" si="118"/>
        <v>0</v>
      </c>
      <c r="G31" s="150">
        <f t="shared" si="118"/>
        <v>0</v>
      </c>
      <c r="H31" s="150">
        <f t="shared" si="118"/>
        <v>0</v>
      </c>
      <c r="I31" s="150">
        <f t="shared" si="118"/>
        <v>0</v>
      </c>
      <c r="J31" s="150">
        <f t="shared" si="118"/>
        <v>0</v>
      </c>
      <c r="K31" s="150">
        <f t="shared" si="118"/>
        <v>0</v>
      </c>
      <c r="L31" s="150">
        <f t="shared" si="118"/>
        <v>0</v>
      </c>
      <c r="M31" s="150">
        <f t="shared" si="118"/>
        <v>0</v>
      </c>
      <c r="N31" s="150">
        <f t="shared" si="118"/>
        <v>0</v>
      </c>
      <c r="O31" s="150">
        <f t="shared" si="118"/>
        <v>0</v>
      </c>
      <c r="P31" s="150">
        <f t="shared" si="118"/>
        <v>0</v>
      </c>
      <c r="Q31" s="150">
        <f t="shared" si="118"/>
        <v>0</v>
      </c>
      <c r="R31" s="150">
        <f t="shared" si="118"/>
        <v>0</v>
      </c>
      <c r="S31" s="150">
        <f t="shared" si="118"/>
        <v>0</v>
      </c>
      <c r="T31" s="150">
        <f t="shared" si="118"/>
        <v>0</v>
      </c>
      <c r="U31" s="150">
        <f t="shared" si="118"/>
        <v>0</v>
      </c>
      <c r="V31" s="150">
        <f t="shared" si="118"/>
        <v>0</v>
      </c>
      <c r="W31" s="150">
        <f t="shared" si="118"/>
        <v>0</v>
      </c>
      <c r="X31" s="150">
        <f t="shared" si="118"/>
        <v>0</v>
      </c>
      <c r="Y31" s="150">
        <f t="shared" si="118"/>
        <v>0</v>
      </c>
      <c r="Z31" s="150">
        <f t="shared" si="118"/>
        <v>0</v>
      </c>
      <c r="AA31" s="150">
        <f t="shared" si="118"/>
        <v>0</v>
      </c>
      <c r="AB31" s="150">
        <f t="shared" si="118"/>
        <v>0</v>
      </c>
      <c r="AC31" s="150">
        <f t="shared" si="118"/>
        <v>0</v>
      </c>
      <c r="AD31" s="150">
        <f t="shared" si="118"/>
        <v>0</v>
      </c>
      <c r="AE31" s="150">
        <f t="shared" si="118"/>
        <v>0</v>
      </c>
      <c r="AF31" s="150">
        <f t="shared" si="118"/>
        <v>0</v>
      </c>
      <c r="AG31" s="150">
        <f t="shared" si="118"/>
        <v>0</v>
      </c>
      <c r="AH31" s="150">
        <f t="shared" si="118"/>
        <v>0</v>
      </c>
      <c r="AI31" s="150">
        <f t="shared" si="118"/>
        <v>0</v>
      </c>
      <c r="AJ31" s="150">
        <f t="shared" si="118"/>
        <v>0</v>
      </c>
      <c r="AK31" s="150">
        <f t="shared" si="118"/>
        <v>0</v>
      </c>
      <c r="AL31" s="150">
        <f t="shared" si="118"/>
        <v>0</v>
      </c>
      <c r="AM31" s="150">
        <f t="shared" si="118"/>
        <v>0</v>
      </c>
      <c r="AN31" s="150">
        <f t="shared" si="118"/>
        <v>0</v>
      </c>
      <c r="AO31" s="150">
        <f t="shared" si="118"/>
        <v>0</v>
      </c>
      <c r="AP31" s="150">
        <f t="shared" si="118"/>
        <v>0</v>
      </c>
      <c r="AQ31" s="150">
        <f t="shared" si="118"/>
        <v>0</v>
      </c>
      <c r="AR31" s="150">
        <f t="shared" si="118"/>
        <v>0</v>
      </c>
      <c r="AS31" s="150">
        <f t="shared" si="118"/>
        <v>0</v>
      </c>
      <c r="AT31" s="150">
        <f t="shared" si="118"/>
        <v>0</v>
      </c>
      <c r="AU31" s="150">
        <f t="shared" si="118"/>
        <v>0</v>
      </c>
      <c r="AV31" s="150">
        <f t="shared" si="118"/>
        <v>0</v>
      </c>
      <c r="AW31" s="150">
        <f t="shared" si="118"/>
        <v>0</v>
      </c>
      <c r="AX31" s="150">
        <f t="shared" si="118"/>
        <v>0</v>
      </c>
      <c r="AY31" s="150">
        <f t="shared" si="118"/>
        <v>0</v>
      </c>
      <c r="AZ31" s="150">
        <f t="shared" si="118"/>
        <v>0</v>
      </c>
      <c r="BA31" s="150">
        <f t="shared" ref="BA31:BP31" si="119">SUM(BA32:BA36)</f>
        <v>0</v>
      </c>
      <c r="BB31" s="150">
        <f t="shared" si="119"/>
        <v>0</v>
      </c>
      <c r="BC31" s="150">
        <f t="shared" si="119"/>
        <v>0</v>
      </c>
      <c r="BD31" s="150">
        <f t="shared" si="119"/>
        <v>0</v>
      </c>
      <c r="BE31" s="150">
        <f t="shared" si="119"/>
        <v>0</v>
      </c>
      <c r="BF31" s="150">
        <f t="shared" si="119"/>
        <v>0</v>
      </c>
      <c r="BG31" s="150">
        <f t="shared" si="119"/>
        <v>0</v>
      </c>
      <c r="BH31" s="150">
        <f t="shared" si="119"/>
        <v>0</v>
      </c>
      <c r="BI31" s="150">
        <f t="shared" si="119"/>
        <v>0</v>
      </c>
      <c r="BJ31" s="150">
        <f t="shared" si="119"/>
        <v>0</v>
      </c>
      <c r="BK31" s="150">
        <f t="shared" si="119"/>
        <v>0</v>
      </c>
      <c r="BL31" s="150">
        <f t="shared" si="119"/>
        <v>0</v>
      </c>
      <c r="BM31" s="150">
        <f t="shared" si="119"/>
        <v>0</v>
      </c>
      <c r="BN31" s="150">
        <f t="shared" si="119"/>
        <v>0</v>
      </c>
      <c r="BO31" s="150">
        <f t="shared" si="119"/>
        <v>0</v>
      </c>
      <c r="BP31" s="150">
        <f t="shared" si="119"/>
        <v>0</v>
      </c>
    </row>
    <row r="32" spans="1:68" ht="12.75" hidden="1" customHeight="1" outlineLevel="1" x14ac:dyDescent="0.2">
      <c r="A32" s="30"/>
      <c r="B32" s="67">
        <f>Remaining!A32</f>
        <v>340</v>
      </c>
      <c r="C32" s="28" t="str">
        <f>Remaining!B32</f>
        <v xml:space="preserve">Instrumentation Engineering              </v>
      </c>
      <c r="D32" s="32">
        <f t="shared" ref="D32:F36" si="120">SUMIF($B$66:$B$91,$B32,D$66:D$91)</f>
        <v>0</v>
      </c>
      <c r="E32" s="32">
        <f t="shared" si="120"/>
        <v>0</v>
      </c>
      <c r="F32" s="32">
        <f t="shared" si="120"/>
        <v>0</v>
      </c>
      <c r="G32" s="32">
        <f t="shared" si="44"/>
        <v>0</v>
      </c>
      <c r="H32" s="32">
        <f t="shared" ref="H32:Q36" si="121">SUMIF($B$66:$B$91,$B32,H$66:H$91)</f>
        <v>0</v>
      </c>
      <c r="I32" s="32">
        <f t="shared" si="121"/>
        <v>0</v>
      </c>
      <c r="J32" s="32">
        <f t="shared" si="121"/>
        <v>0</v>
      </c>
      <c r="K32" s="32">
        <f t="shared" si="121"/>
        <v>0</v>
      </c>
      <c r="L32" s="32">
        <f t="shared" si="121"/>
        <v>0</v>
      </c>
      <c r="M32" s="32">
        <f t="shared" si="121"/>
        <v>0</v>
      </c>
      <c r="N32" s="32">
        <f t="shared" si="121"/>
        <v>0</v>
      </c>
      <c r="O32" s="32">
        <f t="shared" si="121"/>
        <v>0</v>
      </c>
      <c r="P32" s="32">
        <f t="shared" si="121"/>
        <v>0</v>
      </c>
      <c r="Q32" s="32">
        <f t="shared" si="121"/>
        <v>0</v>
      </c>
      <c r="R32" s="32">
        <f t="shared" ref="R32:AA36" si="122">SUMIF($B$66:$B$91,$B32,R$66:R$91)</f>
        <v>0</v>
      </c>
      <c r="S32" s="32">
        <f t="shared" si="122"/>
        <v>0</v>
      </c>
      <c r="T32" s="32">
        <f t="shared" si="122"/>
        <v>0</v>
      </c>
      <c r="U32" s="32">
        <f t="shared" si="122"/>
        <v>0</v>
      </c>
      <c r="V32" s="32">
        <f t="shared" si="122"/>
        <v>0</v>
      </c>
      <c r="W32" s="32">
        <f t="shared" si="122"/>
        <v>0</v>
      </c>
      <c r="X32" s="32">
        <f t="shared" si="122"/>
        <v>0</v>
      </c>
      <c r="Y32" s="32">
        <f t="shared" si="122"/>
        <v>0</v>
      </c>
      <c r="Z32" s="32">
        <f t="shared" si="122"/>
        <v>0</v>
      </c>
      <c r="AA32" s="32">
        <f t="shared" si="122"/>
        <v>0</v>
      </c>
      <c r="AB32" s="32">
        <f t="shared" ref="AB32:AK36" si="123">SUMIF($B$66:$B$91,$B32,AB$66:AB$91)</f>
        <v>0</v>
      </c>
      <c r="AC32" s="32">
        <f t="shared" si="123"/>
        <v>0</v>
      </c>
      <c r="AD32" s="32">
        <f t="shared" si="123"/>
        <v>0</v>
      </c>
      <c r="AE32" s="32">
        <f t="shared" si="123"/>
        <v>0</v>
      </c>
      <c r="AF32" s="32">
        <f t="shared" si="123"/>
        <v>0</v>
      </c>
      <c r="AG32" s="32">
        <f t="shared" si="123"/>
        <v>0</v>
      </c>
      <c r="AH32" s="32">
        <f t="shared" si="123"/>
        <v>0</v>
      </c>
      <c r="AI32" s="32">
        <f t="shared" si="123"/>
        <v>0</v>
      </c>
      <c r="AJ32" s="32">
        <f t="shared" si="123"/>
        <v>0</v>
      </c>
      <c r="AK32" s="32">
        <f t="shared" si="123"/>
        <v>0</v>
      </c>
      <c r="AL32" s="32">
        <f t="shared" ref="AL32:AU36" si="124">SUMIF($B$66:$B$91,$B32,AL$66:AL$91)</f>
        <v>0</v>
      </c>
      <c r="AM32" s="32">
        <f t="shared" si="124"/>
        <v>0</v>
      </c>
      <c r="AN32" s="32">
        <f t="shared" si="124"/>
        <v>0</v>
      </c>
      <c r="AO32" s="32">
        <f t="shared" si="124"/>
        <v>0</v>
      </c>
      <c r="AP32" s="32">
        <f t="shared" si="124"/>
        <v>0</v>
      </c>
      <c r="AQ32" s="32">
        <f t="shared" si="124"/>
        <v>0</v>
      </c>
      <c r="AR32" s="32">
        <f t="shared" si="124"/>
        <v>0</v>
      </c>
      <c r="AS32" s="32">
        <f t="shared" si="124"/>
        <v>0</v>
      </c>
      <c r="AT32" s="32">
        <f t="shared" si="124"/>
        <v>0</v>
      </c>
      <c r="AU32" s="32">
        <f t="shared" si="124"/>
        <v>0</v>
      </c>
      <c r="AV32" s="32">
        <f t="shared" ref="AV32:BP36" si="125">SUMIF($B$66:$B$91,$B32,AV$66:AV$91)</f>
        <v>0</v>
      </c>
      <c r="AW32" s="32">
        <f t="shared" si="125"/>
        <v>0</v>
      </c>
      <c r="AX32" s="32">
        <f t="shared" si="125"/>
        <v>0</v>
      </c>
      <c r="AY32" s="32">
        <f t="shared" si="125"/>
        <v>0</v>
      </c>
      <c r="AZ32" s="32">
        <f t="shared" si="125"/>
        <v>0</v>
      </c>
      <c r="BA32" s="32">
        <f t="shared" si="125"/>
        <v>0</v>
      </c>
      <c r="BB32" s="32">
        <f t="shared" si="125"/>
        <v>0</v>
      </c>
      <c r="BC32" s="32">
        <f t="shared" si="125"/>
        <v>0</v>
      </c>
      <c r="BD32" s="32">
        <f t="shared" si="125"/>
        <v>0</v>
      </c>
      <c r="BE32" s="32">
        <f t="shared" si="125"/>
        <v>0</v>
      </c>
      <c r="BF32" s="32">
        <f t="shared" si="125"/>
        <v>0</v>
      </c>
      <c r="BG32" s="32">
        <f t="shared" si="125"/>
        <v>0</v>
      </c>
      <c r="BH32" s="32">
        <f t="shared" si="125"/>
        <v>0</v>
      </c>
      <c r="BI32" s="32">
        <f t="shared" si="125"/>
        <v>0</v>
      </c>
      <c r="BJ32" s="32">
        <f t="shared" si="125"/>
        <v>0</v>
      </c>
      <c r="BK32" s="32">
        <f t="shared" si="125"/>
        <v>0</v>
      </c>
      <c r="BL32" s="32">
        <f t="shared" si="125"/>
        <v>0</v>
      </c>
      <c r="BM32" s="32">
        <f t="shared" si="125"/>
        <v>0</v>
      </c>
      <c r="BN32" s="32">
        <f t="shared" si="125"/>
        <v>0</v>
      </c>
      <c r="BO32" s="32">
        <f t="shared" si="125"/>
        <v>0</v>
      </c>
      <c r="BP32" s="32">
        <f t="shared" si="125"/>
        <v>0</v>
      </c>
    </row>
    <row r="33" spans="1:68" ht="12.75" hidden="1" customHeight="1" outlineLevel="1" x14ac:dyDescent="0.2">
      <c r="A33" s="30"/>
      <c r="B33" s="67">
        <f>Remaining!A33</f>
        <v>440</v>
      </c>
      <c r="C33" s="28" t="str">
        <f>Remaining!B33</f>
        <v xml:space="preserve">Instrumentation Design         </v>
      </c>
      <c r="D33" s="32">
        <f t="shared" si="120"/>
        <v>0</v>
      </c>
      <c r="E33" s="32">
        <f t="shared" si="120"/>
        <v>0</v>
      </c>
      <c r="F33" s="32">
        <f t="shared" si="120"/>
        <v>0</v>
      </c>
      <c r="G33" s="32">
        <f t="shared" si="44"/>
        <v>0</v>
      </c>
      <c r="H33" s="32">
        <f t="shared" si="121"/>
        <v>0</v>
      </c>
      <c r="I33" s="32">
        <f t="shared" si="121"/>
        <v>0</v>
      </c>
      <c r="J33" s="32">
        <f t="shared" si="121"/>
        <v>0</v>
      </c>
      <c r="K33" s="32">
        <f t="shared" si="121"/>
        <v>0</v>
      </c>
      <c r="L33" s="32">
        <f t="shared" si="121"/>
        <v>0</v>
      </c>
      <c r="M33" s="32">
        <f t="shared" si="121"/>
        <v>0</v>
      </c>
      <c r="N33" s="32">
        <f t="shared" si="121"/>
        <v>0</v>
      </c>
      <c r="O33" s="32">
        <f t="shared" si="121"/>
        <v>0</v>
      </c>
      <c r="P33" s="32">
        <f t="shared" si="121"/>
        <v>0</v>
      </c>
      <c r="Q33" s="32">
        <f t="shared" si="121"/>
        <v>0</v>
      </c>
      <c r="R33" s="32">
        <f t="shared" si="122"/>
        <v>0</v>
      </c>
      <c r="S33" s="32">
        <f t="shared" si="122"/>
        <v>0</v>
      </c>
      <c r="T33" s="32">
        <f t="shared" si="122"/>
        <v>0</v>
      </c>
      <c r="U33" s="32">
        <f t="shared" si="122"/>
        <v>0</v>
      </c>
      <c r="V33" s="32">
        <f t="shared" si="122"/>
        <v>0</v>
      </c>
      <c r="W33" s="32">
        <f t="shared" si="122"/>
        <v>0</v>
      </c>
      <c r="X33" s="32">
        <f t="shared" si="122"/>
        <v>0</v>
      </c>
      <c r="Y33" s="32">
        <f t="shared" si="122"/>
        <v>0</v>
      </c>
      <c r="Z33" s="32">
        <f t="shared" si="122"/>
        <v>0</v>
      </c>
      <c r="AA33" s="32">
        <f t="shared" si="122"/>
        <v>0</v>
      </c>
      <c r="AB33" s="32">
        <f t="shared" si="123"/>
        <v>0</v>
      </c>
      <c r="AC33" s="32">
        <f t="shared" si="123"/>
        <v>0</v>
      </c>
      <c r="AD33" s="32">
        <f t="shared" si="123"/>
        <v>0</v>
      </c>
      <c r="AE33" s="32">
        <f t="shared" si="123"/>
        <v>0</v>
      </c>
      <c r="AF33" s="32">
        <f t="shared" si="123"/>
        <v>0</v>
      </c>
      <c r="AG33" s="32">
        <f t="shared" si="123"/>
        <v>0</v>
      </c>
      <c r="AH33" s="32">
        <f t="shared" si="123"/>
        <v>0</v>
      </c>
      <c r="AI33" s="32">
        <f t="shared" si="123"/>
        <v>0</v>
      </c>
      <c r="AJ33" s="32">
        <f t="shared" si="123"/>
        <v>0</v>
      </c>
      <c r="AK33" s="32">
        <f t="shared" si="123"/>
        <v>0</v>
      </c>
      <c r="AL33" s="32">
        <f t="shared" si="124"/>
        <v>0</v>
      </c>
      <c r="AM33" s="32">
        <f t="shared" si="124"/>
        <v>0</v>
      </c>
      <c r="AN33" s="32">
        <f t="shared" si="124"/>
        <v>0</v>
      </c>
      <c r="AO33" s="32">
        <f t="shared" si="124"/>
        <v>0</v>
      </c>
      <c r="AP33" s="32">
        <f t="shared" si="124"/>
        <v>0</v>
      </c>
      <c r="AQ33" s="32">
        <f t="shared" si="124"/>
        <v>0</v>
      </c>
      <c r="AR33" s="32">
        <f t="shared" si="124"/>
        <v>0</v>
      </c>
      <c r="AS33" s="32">
        <f t="shared" si="124"/>
        <v>0</v>
      </c>
      <c r="AT33" s="32">
        <f t="shared" si="124"/>
        <v>0</v>
      </c>
      <c r="AU33" s="32">
        <f t="shared" si="124"/>
        <v>0</v>
      </c>
      <c r="AV33" s="32">
        <f t="shared" si="125"/>
        <v>0</v>
      </c>
      <c r="AW33" s="32">
        <f t="shared" si="125"/>
        <v>0</v>
      </c>
      <c r="AX33" s="32">
        <f t="shared" si="125"/>
        <v>0</v>
      </c>
      <c r="AY33" s="32">
        <f t="shared" si="125"/>
        <v>0</v>
      </c>
      <c r="AZ33" s="32">
        <f t="shared" si="125"/>
        <v>0</v>
      </c>
      <c r="BA33" s="32">
        <f t="shared" si="125"/>
        <v>0</v>
      </c>
      <c r="BB33" s="32">
        <f t="shared" si="125"/>
        <v>0</v>
      </c>
      <c r="BC33" s="32">
        <f t="shared" si="125"/>
        <v>0</v>
      </c>
      <c r="BD33" s="32">
        <f t="shared" si="125"/>
        <v>0</v>
      </c>
      <c r="BE33" s="32">
        <f t="shared" si="125"/>
        <v>0</v>
      </c>
      <c r="BF33" s="32">
        <f t="shared" si="125"/>
        <v>0</v>
      </c>
      <c r="BG33" s="32">
        <f t="shared" si="125"/>
        <v>0</v>
      </c>
      <c r="BH33" s="32">
        <f t="shared" si="125"/>
        <v>0</v>
      </c>
      <c r="BI33" s="32">
        <f t="shared" si="125"/>
        <v>0</v>
      </c>
      <c r="BJ33" s="32">
        <f t="shared" si="125"/>
        <v>0</v>
      </c>
      <c r="BK33" s="32">
        <f t="shared" si="125"/>
        <v>0</v>
      </c>
      <c r="BL33" s="32">
        <f t="shared" si="125"/>
        <v>0</v>
      </c>
      <c r="BM33" s="32">
        <f t="shared" si="125"/>
        <v>0</v>
      </c>
      <c r="BN33" s="32">
        <f t="shared" si="125"/>
        <v>0</v>
      </c>
      <c r="BO33" s="32">
        <f t="shared" si="125"/>
        <v>0</v>
      </c>
      <c r="BP33" s="32">
        <f t="shared" si="125"/>
        <v>0</v>
      </c>
    </row>
    <row r="34" spans="1:68" ht="12.75" hidden="1" customHeight="1" outlineLevel="1" x14ac:dyDescent="0.2">
      <c r="A34" s="30"/>
      <c r="B34" s="67">
        <f>Remaining!A34</f>
        <v>350</v>
      </c>
      <c r="C34" s="28" t="str">
        <f>Remaining!B34</f>
        <v xml:space="preserve">Controls Engineering           </v>
      </c>
      <c r="D34" s="32">
        <f t="shared" si="120"/>
        <v>0</v>
      </c>
      <c r="E34" s="32">
        <f t="shared" si="120"/>
        <v>0</v>
      </c>
      <c r="F34" s="32">
        <f t="shared" si="120"/>
        <v>0</v>
      </c>
      <c r="G34" s="32">
        <f t="shared" si="44"/>
        <v>0</v>
      </c>
      <c r="H34" s="32">
        <f t="shared" si="121"/>
        <v>0</v>
      </c>
      <c r="I34" s="32">
        <f t="shared" si="121"/>
        <v>0</v>
      </c>
      <c r="J34" s="32">
        <f t="shared" si="121"/>
        <v>0</v>
      </c>
      <c r="K34" s="32">
        <f t="shared" si="121"/>
        <v>0</v>
      </c>
      <c r="L34" s="32">
        <f t="shared" si="121"/>
        <v>0</v>
      </c>
      <c r="M34" s="32">
        <f t="shared" si="121"/>
        <v>0</v>
      </c>
      <c r="N34" s="32">
        <f t="shared" si="121"/>
        <v>0</v>
      </c>
      <c r="O34" s="32">
        <f t="shared" si="121"/>
        <v>0</v>
      </c>
      <c r="P34" s="32">
        <f t="shared" si="121"/>
        <v>0</v>
      </c>
      <c r="Q34" s="32">
        <f t="shared" si="121"/>
        <v>0</v>
      </c>
      <c r="R34" s="32">
        <f t="shared" si="122"/>
        <v>0</v>
      </c>
      <c r="S34" s="32">
        <f t="shared" si="122"/>
        <v>0</v>
      </c>
      <c r="T34" s="32">
        <f t="shared" si="122"/>
        <v>0</v>
      </c>
      <c r="U34" s="32">
        <f t="shared" si="122"/>
        <v>0</v>
      </c>
      <c r="V34" s="32">
        <f t="shared" si="122"/>
        <v>0</v>
      </c>
      <c r="W34" s="32">
        <f t="shared" si="122"/>
        <v>0</v>
      </c>
      <c r="X34" s="32">
        <f t="shared" si="122"/>
        <v>0</v>
      </c>
      <c r="Y34" s="32">
        <f t="shared" si="122"/>
        <v>0</v>
      </c>
      <c r="Z34" s="32">
        <f t="shared" si="122"/>
        <v>0</v>
      </c>
      <c r="AA34" s="32">
        <f t="shared" si="122"/>
        <v>0</v>
      </c>
      <c r="AB34" s="32">
        <f t="shared" si="123"/>
        <v>0</v>
      </c>
      <c r="AC34" s="32">
        <f t="shared" si="123"/>
        <v>0</v>
      </c>
      <c r="AD34" s="32">
        <f t="shared" si="123"/>
        <v>0</v>
      </c>
      <c r="AE34" s="32">
        <f t="shared" si="123"/>
        <v>0</v>
      </c>
      <c r="AF34" s="32">
        <f t="shared" si="123"/>
        <v>0</v>
      </c>
      <c r="AG34" s="32">
        <f t="shared" si="123"/>
        <v>0</v>
      </c>
      <c r="AH34" s="32">
        <f t="shared" si="123"/>
        <v>0</v>
      </c>
      <c r="AI34" s="32">
        <f t="shared" si="123"/>
        <v>0</v>
      </c>
      <c r="AJ34" s="32">
        <f t="shared" si="123"/>
        <v>0</v>
      </c>
      <c r="AK34" s="32">
        <f t="shared" si="123"/>
        <v>0</v>
      </c>
      <c r="AL34" s="32">
        <f t="shared" si="124"/>
        <v>0</v>
      </c>
      <c r="AM34" s="32">
        <f t="shared" si="124"/>
        <v>0</v>
      </c>
      <c r="AN34" s="32">
        <f t="shared" si="124"/>
        <v>0</v>
      </c>
      <c r="AO34" s="32">
        <f t="shared" si="124"/>
        <v>0</v>
      </c>
      <c r="AP34" s="32">
        <f t="shared" si="124"/>
        <v>0</v>
      </c>
      <c r="AQ34" s="32">
        <f t="shared" si="124"/>
        <v>0</v>
      </c>
      <c r="AR34" s="32">
        <f t="shared" si="124"/>
        <v>0</v>
      </c>
      <c r="AS34" s="32">
        <f t="shared" si="124"/>
        <v>0</v>
      </c>
      <c r="AT34" s="32">
        <f t="shared" si="124"/>
        <v>0</v>
      </c>
      <c r="AU34" s="32">
        <f t="shared" si="124"/>
        <v>0</v>
      </c>
      <c r="AV34" s="32">
        <f t="shared" si="125"/>
        <v>0</v>
      </c>
      <c r="AW34" s="32">
        <f t="shared" si="125"/>
        <v>0</v>
      </c>
      <c r="AX34" s="32">
        <f t="shared" si="125"/>
        <v>0</v>
      </c>
      <c r="AY34" s="32">
        <f t="shared" si="125"/>
        <v>0</v>
      </c>
      <c r="AZ34" s="32">
        <f t="shared" si="125"/>
        <v>0</v>
      </c>
      <c r="BA34" s="32">
        <f t="shared" si="125"/>
        <v>0</v>
      </c>
      <c r="BB34" s="32">
        <f t="shared" si="125"/>
        <v>0</v>
      </c>
      <c r="BC34" s="32">
        <f t="shared" si="125"/>
        <v>0</v>
      </c>
      <c r="BD34" s="32">
        <f t="shared" si="125"/>
        <v>0</v>
      </c>
      <c r="BE34" s="32">
        <f t="shared" si="125"/>
        <v>0</v>
      </c>
      <c r="BF34" s="32">
        <f t="shared" si="125"/>
        <v>0</v>
      </c>
      <c r="BG34" s="32">
        <f t="shared" si="125"/>
        <v>0</v>
      </c>
      <c r="BH34" s="32">
        <f t="shared" si="125"/>
        <v>0</v>
      </c>
      <c r="BI34" s="32">
        <f t="shared" si="125"/>
        <v>0</v>
      </c>
      <c r="BJ34" s="32">
        <f t="shared" si="125"/>
        <v>0</v>
      </c>
      <c r="BK34" s="32">
        <f t="shared" si="125"/>
        <v>0</v>
      </c>
      <c r="BL34" s="32">
        <f t="shared" si="125"/>
        <v>0</v>
      </c>
      <c r="BM34" s="32">
        <f t="shared" si="125"/>
        <v>0</v>
      </c>
      <c r="BN34" s="32">
        <f t="shared" si="125"/>
        <v>0</v>
      </c>
      <c r="BO34" s="32">
        <f t="shared" si="125"/>
        <v>0</v>
      </c>
      <c r="BP34" s="32">
        <f t="shared" si="125"/>
        <v>0</v>
      </c>
    </row>
    <row r="35" spans="1:68" ht="12.75" hidden="1" customHeight="1" outlineLevel="1" x14ac:dyDescent="0.2">
      <c r="A35" s="30"/>
      <c r="B35" s="67">
        <f>Remaining!A35</f>
        <v>450</v>
      </c>
      <c r="C35" s="28" t="str">
        <f>Remaining!B35</f>
        <v xml:space="preserve">Controls Design                </v>
      </c>
      <c r="D35" s="32">
        <f t="shared" si="120"/>
        <v>0</v>
      </c>
      <c r="E35" s="32">
        <f t="shared" si="120"/>
        <v>0</v>
      </c>
      <c r="F35" s="32">
        <f t="shared" si="120"/>
        <v>0</v>
      </c>
      <c r="G35" s="32">
        <f t="shared" si="44"/>
        <v>0</v>
      </c>
      <c r="H35" s="32">
        <f t="shared" si="121"/>
        <v>0</v>
      </c>
      <c r="I35" s="32">
        <f t="shared" si="121"/>
        <v>0</v>
      </c>
      <c r="J35" s="32">
        <f t="shared" si="121"/>
        <v>0</v>
      </c>
      <c r="K35" s="32">
        <f t="shared" si="121"/>
        <v>0</v>
      </c>
      <c r="L35" s="32">
        <f t="shared" si="121"/>
        <v>0</v>
      </c>
      <c r="M35" s="32">
        <f t="shared" si="121"/>
        <v>0</v>
      </c>
      <c r="N35" s="32">
        <f t="shared" si="121"/>
        <v>0</v>
      </c>
      <c r="O35" s="32">
        <f t="shared" si="121"/>
        <v>0</v>
      </c>
      <c r="P35" s="32">
        <f t="shared" si="121"/>
        <v>0</v>
      </c>
      <c r="Q35" s="32">
        <f t="shared" si="121"/>
        <v>0</v>
      </c>
      <c r="R35" s="32">
        <f t="shared" si="122"/>
        <v>0</v>
      </c>
      <c r="S35" s="32">
        <f t="shared" si="122"/>
        <v>0</v>
      </c>
      <c r="T35" s="32">
        <f t="shared" si="122"/>
        <v>0</v>
      </c>
      <c r="U35" s="32">
        <f t="shared" si="122"/>
        <v>0</v>
      </c>
      <c r="V35" s="32">
        <f t="shared" si="122"/>
        <v>0</v>
      </c>
      <c r="W35" s="32">
        <f t="shared" si="122"/>
        <v>0</v>
      </c>
      <c r="X35" s="32">
        <f t="shared" si="122"/>
        <v>0</v>
      </c>
      <c r="Y35" s="32">
        <f t="shared" si="122"/>
        <v>0</v>
      </c>
      <c r="Z35" s="32">
        <f t="shared" si="122"/>
        <v>0</v>
      </c>
      <c r="AA35" s="32">
        <f t="shared" si="122"/>
        <v>0</v>
      </c>
      <c r="AB35" s="32">
        <f t="shared" si="123"/>
        <v>0</v>
      </c>
      <c r="AC35" s="32">
        <f t="shared" si="123"/>
        <v>0</v>
      </c>
      <c r="AD35" s="32">
        <f t="shared" si="123"/>
        <v>0</v>
      </c>
      <c r="AE35" s="32">
        <f t="shared" si="123"/>
        <v>0</v>
      </c>
      <c r="AF35" s="32">
        <f t="shared" si="123"/>
        <v>0</v>
      </c>
      <c r="AG35" s="32">
        <f t="shared" si="123"/>
        <v>0</v>
      </c>
      <c r="AH35" s="32">
        <f t="shared" si="123"/>
        <v>0</v>
      </c>
      <c r="AI35" s="32">
        <f t="shared" si="123"/>
        <v>0</v>
      </c>
      <c r="AJ35" s="32">
        <f t="shared" si="123"/>
        <v>0</v>
      </c>
      <c r="AK35" s="32">
        <f t="shared" si="123"/>
        <v>0</v>
      </c>
      <c r="AL35" s="32">
        <f t="shared" si="124"/>
        <v>0</v>
      </c>
      <c r="AM35" s="32">
        <f t="shared" si="124"/>
        <v>0</v>
      </c>
      <c r="AN35" s="32">
        <f t="shared" si="124"/>
        <v>0</v>
      </c>
      <c r="AO35" s="32">
        <f t="shared" si="124"/>
        <v>0</v>
      </c>
      <c r="AP35" s="32">
        <f t="shared" si="124"/>
        <v>0</v>
      </c>
      <c r="AQ35" s="32">
        <f t="shared" si="124"/>
        <v>0</v>
      </c>
      <c r="AR35" s="32">
        <f t="shared" si="124"/>
        <v>0</v>
      </c>
      <c r="AS35" s="32">
        <f t="shared" si="124"/>
        <v>0</v>
      </c>
      <c r="AT35" s="32">
        <f t="shared" si="124"/>
        <v>0</v>
      </c>
      <c r="AU35" s="32">
        <f t="shared" si="124"/>
        <v>0</v>
      </c>
      <c r="AV35" s="32">
        <f t="shared" si="125"/>
        <v>0</v>
      </c>
      <c r="AW35" s="32">
        <f t="shared" si="125"/>
        <v>0</v>
      </c>
      <c r="AX35" s="32">
        <f t="shared" si="125"/>
        <v>0</v>
      </c>
      <c r="AY35" s="32">
        <f t="shared" si="125"/>
        <v>0</v>
      </c>
      <c r="AZ35" s="32">
        <f t="shared" si="125"/>
        <v>0</v>
      </c>
      <c r="BA35" s="32">
        <f t="shared" si="125"/>
        <v>0</v>
      </c>
      <c r="BB35" s="32">
        <f t="shared" si="125"/>
        <v>0</v>
      </c>
      <c r="BC35" s="32">
        <f t="shared" si="125"/>
        <v>0</v>
      </c>
      <c r="BD35" s="32">
        <f t="shared" si="125"/>
        <v>0</v>
      </c>
      <c r="BE35" s="32">
        <f t="shared" si="125"/>
        <v>0</v>
      </c>
      <c r="BF35" s="32">
        <f t="shared" si="125"/>
        <v>0</v>
      </c>
      <c r="BG35" s="32">
        <f t="shared" si="125"/>
        <v>0</v>
      </c>
      <c r="BH35" s="32">
        <f t="shared" si="125"/>
        <v>0</v>
      </c>
      <c r="BI35" s="32">
        <f t="shared" si="125"/>
        <v>0</v>
      </c>
      <c r="BJ35" s="32">
        <f t="shared" si="125"/>
        <v>0</v>
      </c>
      <c r="BK35" s="32">
        <f t="shared" si="125"/>
        <v>0</v>
      </c>
      <c r="BL35" s="32">
        <f t="shared" si="125"/>
        <v>0</v>
      </c>
      <c r="BM35" s="32">
        <f t="shared" si="125"/>
        <v>0</v>
      </c>
      <c r="BN35" s="32">
        <f t="shared" si="125"/>
        <v>0</v>
      </c>
      <c r="BO35" s="32">
        <f t="shared" si="125"/>
        <v>0</v>
      </c>
      <c r="BP35" s="32">
        <f t="shared" si="125"/>
        <v>0</v>
      </c>
    </row>
    <row r="36" spans="1:68" ht="12.75" hidden="1" customHeight="1" outlineLevel="1" x14ac:dyDescent="0.2">
      <c r="A36" s="30"/>
      <c r="B36" s="67">
        <f>Remaining!A36</f>
        <v>0</v>
      </c>
      <c r="C36" s="28">
        <f>Remaining!B36</f>
        <v>0</v>
      </c>
      <c r="D36" s="32">
        <f t="shared" si="120"/>
        <v>0</v>
      </c>
      <c r="E36" s="32">
        <f t="shared" si="120"/>
        <v>0</v>
      </c>
      <c r="F36" s="32">
        <f t="shared" si="120"/>
        <v>0</v>
      </c>
      <c r="G36" s="32">
        <f t="shared" si="44"/>
        <v>0</v>
      </c>
      <c r="H36" s="32">
        <f t="shared" si="121"/>
        <v>0</v>
      </c>
      <c r="I36" s="32">
        <f t="shared" si="121"/>
        <v>0</v>
      </c>
      <c r="J36" s="32">
        <f t="shared" si="121"/>
        <v>0</v>
      </c>
      <c r="K36" s="32">
        <f t="shared" si="121"/>
        <v>0</v>
      </c>
      <c r="L36" s="32">
        <f t="shared" si="121"/>
        <v>0</v>
      </c>
      <c r="M36" s="32">
        <f t="shared" si="121"/>
        <v>0</v>
      </c>
      <c r="N36" s="32">
        <f t="shared" si="121"/>
        <v>0</v>
      </c>
      <c r="O36" s="32">
        <f t="shared" si="121"/>
        <v>0</v>
      </c>
      <c r="P36" s="32">
        <f t="shared" si="121"/>
        <v>0</v>
      </c>
      <c r="Q36" s="32">
        <f t="shared" si="121"/>
        <v>0</v>
      </c>
      <c r="R36" s="32">
        <f t="shared" si="122"/>
        <v>0</v>
      </c>
      <c r="S36" s="32">
        <f t="shared" si="122"/>
        <v>0</v>
      </c>
      <c r="T36" s="32">
        <f t="shared" si="122"/>
        <v>0</v>
      </c>
      <c r="U36" s="32">
        <f t="shared" si="122"/>
        <v>0</v>
      </c>
      <c r="V36" s="32">
        <f t="shared" si="122"/>
        <v>0</v>
      </c>
      <c r="W36" s="32">
        <f t="shared" si="122"/>
        <v>0</v>
      </c>
      <c r="X36" s="32">
        <f t="shared" si="122"/>
        <v>0</v>
      </c>
      <c r="Y36" s="32">
        <f t="shared" si="122"/>
        <v>0</v>
      </c>
      <c r="Z36" s="32">
        <f t="shared" si="122"/>
        <v>0</v>
      </c>
      <c r="AA36" s="32">
        <f t="shared" si="122"/>
        <v>0</v>
      </c>
      <c r="AB36" s="32">
        <f t="shared" si="123"/>
        <v>0</v>
      </c>
      <c r="AC36" s="32">
        <f t="shared" si="123"/>
        <v>0</v>
      </c>
      <c r="AD36" s="32">
        <f t="shared" si="123"/>
        <v>0</v>
      </c>
      <c r="AE36" s="32">
        <f t="shared" si="123"/>
        <v>0</v>
      </c>
      <c r="AF36" s="32">
        <f t="shared" si="123"/>
        <v>0</v>
      </c>
      <c r="AG36" s="32">
        <f t="shared" si="123"/>
        <v>0</v>
      </c>
      <c r="AH36" s="32">
        <f t="shared" si="123"/>
        <v>0</v>
      </c>
      <c r="AI36" s="32">
        <f t="shared" si="123"/>
        <v>0</v>
      </c>
      <c r="AJ36" s="32">
        <f t="shared" si="123"/>
        <v>0</v>
      </c>
      <c r="AK36" s="32">
        <f t="shared" si="123"/>
        <v>0</v>
      </c>
      <c r="AL36" s="32">
        <f t="shared" si="124"/>
        <v>0</v>
      </c>
      <c r="AM36" s="32">
        <f t="shared" si="124"/>
        <v>0</v>
      </c>
      <c r="AN36" s="32">
        <f t="shared" si="124"/>
        <v>0</v>
      </c>
      <c r="AO36" s="32">
        <f t="shared" si="124"/>
        <v>0</v>
      </c>
      <c r="AP36" s="32">
        <f t="shared" si="124"/>
        <v>0</v>
      </c>
      <c r="AQ36" s="32">
        <f t="shared" si="124"/>
        <v>0</v>
      </c>
      <c r="AR36" s="32">
        <f t="shared" si="124"/>
        <v>0</v>
      </c>
      <c r="AS36" s="32">
        <f t="shared" si="124"/>
        <v>0</v>
      </c>
      <c r="AT36" s="32">
        <f t="shared" si="124"/>
        <v>0</v>
      </c>
      <c r="AU36" s="32">
        <f t="shared" si="124"/>
        <v>0</v>
      </c>
      <c r="AV36" s="32">
        <f t="shared" si="125"/>
        <v>0</v>
      </c>
      <c r="AW36" s="32">
        <f t="shared" si="125"/>
        <v>0</v>
      </c>
      <c r="AX36" s="32">
        <f t="shared" si="125"/>
        <v>0</v>
      </c>
      <c r="AY36" s="32">
        <f t="shared" si="125"/>
        <v>0</v>
      </c>
      <c r="AZ36" s="32">
        <f t="shared" si="125"/>
        <v>0</v>
      </c>
      <c r="BA36" s="32">
        <f t="shared" si="125"/>
        <v>0</v>
      </c>
      <c r="BB36" s="32">
        <f t="shared" si="125"/>
        <v>0</v>
      </c>
      <c r="BC36" s="32">
        <f t="shared" si="125"/>
        <v>0</v>
      </c>
      <c r="BD36" s="32">
        <f t="shared" si="125"/>
        <v>0</v>
      </c>
      <c r="BE36" s="32">
        <f t="shared" si="125"/>
        <v>0</v>
      </c>
      <c r="BF36" s="32">
        <f t="shared" si="125"/>
        <v>0</v>
      </c>
      <c r="BG36" s="32">
        <f t="shared" si="125"/>
        <v>0</v>
      </c>
      <c r="BH36" s="32">
        <f t="shared" si="125"/>
        <v>0</v>
      </c>
      <c r="BI36" s="32">
        <f t="shared" si="125"/>
        <v>0</v>
      </c>
      <c r="BJ36" s="32">
        <f t="shared" si="125"/>
        <v>0</v>
      </c>
      <c r="BK36" s="32">
        <f t="shared" si="125"/>
        <v>0</v>
      </c>
      <c r="BL36" s="32">
        <f t="shared" si="125"/>
        <v>0</v>
      </c>
      <c r="BM36" s="32">
        <f t="shared" si="125"/>
        <v>0</v>
      </c>
      <c r="BN36" s="32">
        <f t="shared" si="125"/>
        <v>0</v>
      </c>
      <c r="BO36" s="32">
        <f t="shared" si="125"/>
        <v>0</v>
      </c>
      <c r="BP36" s="32">
        <f t="shared" si="125"/>
        <v>0</v>
      </c>
    </row>
    <row r="37" spans="1:68" ht="12.75" customHeight="1" collapsed="1" x14ac:dyDescent="0.2">
      <c r="A37" s="30"/>
      <c r="B37" s="149" t="str">
        <f>Remaining!A37</f>
        <v>06.</v>
      </c>
      <c r="C37" s="150" t="str">
        <f>Remaining!B37</f>
        <v>Structural Engineering &amp; Design</v>
      </c>
      <c r="D37" s="150">
        <f>SUM(D38:D40)</f>
        <v>4644</v>
      </c>
      <c r="E37" s="150">
        <f t="shared" ref="E37:AZ37" si="126">SUM(E38:E40)</f>
        <v>1335.65</v>
      </c>
      <c r="F37" s="150">
        <f t="shared" si="126"/>
        <v>3308.35</v>
      </c>
      <c r="G37" s="150">
        <f t="shared" si="126"/>
        <v>0</v>
      </c>
      <c r="H37" s="150">
        <f t="shared" si="126"/>
        <v>0</v>
      </c>
      <c r="I37" s="150">
        <f t="shared" si="126"/>
        <v>0</v>
      </c>
      <c r="J37" s="150">
        <f t="shared" si="126"/>
        <v>0</v>
      </c>
      <c r="K37" s="150">
        <f t="shared" si="126"/>
        <v>0</v>
      </c>
      <c r="L37" s="150">
        <f t="shared" si="126"/>
        <v>63</v>
      </c>
      <c r="M37" s="150">
        <f t="shared" si="126"/>
        <v>168.88</v>
      </c>
      <c r="N37" s="150">
        <f t="shared" si="126"/>
        <v>274.76</v>
      </c>
      <c r="O37" s="150">
        <f t="shared" si="126"/>
        <v>380.64</v>
      </c>
      <c r="P37" s="150">
        <f t="shared" si="126"/>
        <v>486.52</v>
      </c>
      <c r="Q37" s="150">
        <f t="shared" si="126"/>
        <v>571.23</v>
      </c>
      <c r="R37" s="150">
        <f t="shared" si="126"/>
        <v>678.95</v>
      </c>
      <c r="S37" s="150">
        <f t="shared" si="126"/>
        <v>793.65000000000009</v>
      </c>
      <c r="T37" s="150">
        <f t="shared" si="126"/>
        <v>908.34999999999991</v>
      </c>
      <c r="U37" s="150">
        <f t="shared" si="126"/>
        <v>1021.97</v>
      </c>
      <c r="V37" s="150">
        <f t="shared" si="126"/>
        <v>1111.5999999999999</v>
      </c>
      <c r="W37" s="150">
        <f t="shared" si="126"/>
        <v>1223.6199999999999</v>
      </c>
      <c r="X37" s="150">
        <f t="shared" si="126"/>
        <v>1335.65</v>
      </c>
      <c r="Y37" s="150">
        <f t="shared" si="126"/>
        <v>0</v>
      </c>
      <c r="Z37" s="150">
        <f t="shared" si="126"/>
        <v>0</v>
      </c>
      <c r="AA37" s="150">
        <f t="shared" si="126"/>
        <v>0</v>
      </c>
      <c r="AB37" s="150">
        <f t="shared" si="126"/>
        <v>0</v>
      </c>
      <c r="AC37" s="150">
        <f t="shared" si="126"/>
        <v>0</v>
      </c>
      <c r="AD37" s="150">
        <f t="shared" si="126"/>
        <v>0</v>
      </c>
      <c r="AE37" s="150">
        <f t="shared" si="126"/>
        <v>0</v>
      </c>
      <c r="AF37" s="150">
        <f t="shared" si="126"/>
        <v>0</v>
      </c>
      <c r="AG37" s="150">
        <f t="shared" si="126"/>
        <v>0</v>
      </c>
      <c r="AH37" s="150">
        <f t="shared" si="126"/>
        <v>0</v>
      </c>
      <c r="AI37" s="150">
        <f t="shared" si="126"/>
        <v>0</v>
      </c>
      <c r="AJ37" s="150">
        <f t="shared" si="126"/>
        <v>0</v>
      </c>
      <c r="AK37" s="150">
        <f t="shared" si="126"/>
        <v>0</v>
      </c>
      <c r="AL37" s="150">
        <f t="shared" si="126"/>
        <v>0</v>
      </c>
      <c r="AM37" s="150">
        <f t="shared" si="126"/>
        <v>0</v>
      </c>
      <c r="AN37" s="150">
        <f t="shared" si="126"/>
        <v>0</v>
      </c>
      <c r="AO37" s="150">
        <f t="shared" si="126"/>
        <v>0</v>
      </c>
      <c r="AP37" s="150">
        <f t="shared" si="126"/>
        <v>0</v>
      </c>
      <c r="AQ37" s="150">
        <f t="shared" si="126"/>
        <v>0</v>
      </c>
      <c r="AR37" s="150">
        <f t="shared" si="126"/>
        <v>0</v>
      </c>
      <c r="AS37" s="150">
        <f t="shared" si="126"/>
        <v>0</v>
      </c>
      <c r="AT37" s="150">
        <f t="shared" si="126"/>
        <v>0</v>
      </c>
      <c r="AU37" s="150">
        <f t="shared" si="126"/>
        <v>0</v>
      </c>
      <c r="AV37" s="150">
        <f t="shared" si="126"/>
        <v>0</v>
      </c>
      <c r="AW37" s="150">
        <f t="shared" si="126"/>
        <v>0</v>
      </c>
      <c r="AX37" s="150">
        <f t="shared" si="126"/>
        <v>0</v>
      </c>
      <c r="AY37" s="150">
        <f t="shared" si="126"/>
        <v>0</v>
      </c>
      <c r="AZ37" s="150">
        <f t="shared" si="126"/>
        <v>0</v>
      </c>
      <c r="BA37" s="150">
        <f t="shared" ref="BA37:BP37" si="127">SUM(BA38:BA40)</f>
        <v>0</v>
      </c>
      <c r="BB37" s="150">
        <f t="shared" si="127"/>
        <v>0</v>
      </c>
      <c r="BC37" s="150">
        <f t="shared" si="127"/>
        <v>0</v>
      </c>
      <c r="BD37" s="150">
        <f t="shared" si="127"/>
        <v>0</v>
      </c>
      <c r="BE37" s="150">
        <f t="shared" si="127"/>
        <v>0</v>
      </c>
      <c r="BF37" s="150">
        <f t="shared" si="127"/>
        <v>0</v>
      </c>
      <c r="BG37" s="150">
        <f t="shared" si="127"/>
        <v>0</v>
      </c>
      <c r="BH37" s="150">
        <f t="shared" si="127"/>
        <v>0</v>
      </c>
      <c r="BI37" s="150">
        <f t="shared" si="127"/>
        <v>0</v>
      </c>
      <c r="BJ37" s="150">
        <f t="shared" si="127"/>
        <v>0</v>
      </c>
      <c r="BK37" s="150">
        <f t="shared" si="127"/>
        <v>0</v>
      </c>
      <c r="BL37" s="150">
        <f t="shared" si="127"/>
        <v>0</v>
      </c>
      <c r="BM37" s="150">
        <f t="shared" si="127"/>
        <v>0</v>
      </c>
      <c r="BN37" s="150">
        <f t="shared" si="127"/>
        <v>0</v>
      </c>
      <c r="BO37" s="150">
        <f t="shared" si="127"/>
        <v>0</v>
      </c>
      <c r="BP37" s="150">
        <f t="shared" si="127"/>
        <v>0</v>
      </c>
    </row>
    <row r="38" spans="1:68" ht="12.75" hidden="1" customHeight="1" outlineLevel="1" x14ac:dyDescent="0.2">
      <c r="A38" s="30"/>
      <c r="B38" s="67">
        <f>Remaining!A38</f>
        <v>360</v>
      </c>
      <c r="C38" s="28" t="str">
        <f>Remaining!B38</f>
        <v xml:space="preserve">Structural Engineering         </v>
      </c>
      <c r="D38" s="32">
        <f t="shared" ref="D38:F40" si="128">SUMIF($B$66:$B$91,$B38,D$66:D$91)</f>
        <v>2134</v>
      </c>
      <c r="E38" s="32">
        <f t="shared" si="128"/>
        <v>593.15</v>
      </c>
      <c r="F38" s="32">
        <f t="shared" si="128"/>
        <v>1540.85</v>
      </c>
      <c r="G38" s="32">
        <f t="shared" si="44"/>
        <v>0</v>
      </c>
      <c r="H38" s="32">
        <f t="shared" ref="H38:Q40" si="129">SUMIF($B$66:$B$91,$B38,H$66:H$91)</f>
        <v>0</v>
      </c>
      <c r="I38" s="32">
        <f t="shared" si="129"/>
        <v>0</v>
      </c>
      <c r="J38" s="32">
        <f t="shared" si="129"/>
        <v>0</v>
      </c>
      <c r="K38" s="32">
        <f t="shared" si="129"/>
        <v>0</v>
      </c>
      <c r="L38" s="32">
        <f t="shared" si="129"/>
        <v>19</v>
      </c>
      <c r="M38" s="32">
        <f t="shared" si="129"/>
        <v>73.45</v>
      </c>
      <c r="N38" s="32">
        <f t="shared" si="129"/>
        <v>127.9</v>
      </c>
      <c r="O38" s="32">
        <f t="shared" si="129"/>
        <v>182.35</v>
      </c>
      <c r="P38" s="32">
        <f t="shared" si="129"/>
        <v>236.81</v>
      </c>
      <c r="Q38" s="32">
        <f t="shared" si="129"/>
        <v>280.37</v>
      </c>
      <c r="R38" s="32">
        <f t="shared" ref="R38:AA40" si="130">SUMIF($B$66:$B$91,$B38,R$66:R$91)</f>
        <v>333.27</v>
      </c>
      <c r="S38" s="32">
        <f t="shared" si="130"/>
        <v>379.55</v>
      </c>
      <c r="T38" s="32">
        <f t="shared" si="130"/>
        <v>425.83</v>
      </c>
      <c r="U38" s="32">
        <f t="shared" si="130"/>
        <v>471.04</v>
      </c>
      <c r="V38" s="32">
        <f t="shared" si="130"/>
        <v>505.93</v>
      </c>
      <c r="W38" s="32">
        <f t="shared" si="130"/>
        <v>549.54</v>
      </c>
      <c r="X38" s="32">
        <f t="shared" si="130"/>
        <v>593.15</v>
      </c>
      <c r="Y38" s="32">
        <f t="shared" si="130"/>
        <v>0</v>
      </c>
      <c r="Z38" s="32">
        <f t="shared" si="130"/>
        <v>0</v>
      </c>
      <c r="AA38" s="32">
        <f t="shared" si="130"/>
        <v>0</v>
      </c>
      <c r="AB38" s="32">
        <f t="shared" ref="AB38:AK40" si="131">SUMIF($B$66:$B$91,$B38,AB$66:AB$91)</f>
        <v>0</v>
      </c>
      <c r="AC38" s="32">
        <f t="shared" si="131"/>
        <v>0</v>
      </c>
      <c r="AD38" s="32">
        <f t="shared" si="131"/>
        <v>0</v>
      </c>
      <c r="AE38" s="32">
        <f t="shared" si="131"/>
        <v>0</v>
      </c>
      <c r="AF38" s="32">
        <f t="shared" si="131"/>
        <v>0</v>
      </c>
      <c r="AG38" s="32">
        <f t="shared" si="131"/>
        <v>0</v>
      </c>
      <c r="AH38" s="32">
        <f t="shared" si="131"/>
        <v>0</v>
      </c>
      <c r="AI38" s="32">
        <f t="shared" si="131"/>
        <v>0</v>
      </c>
      <c r="AJ38" s="32">
        <f t="shared" si="131"/>
        <v>0</v>
      </c>
      <c r="AK38" s="32">
        <f t="shared" si="131"/>
        <v>0</v>
      </c>
      <c r="AL38" s="32">
        <f t="shared" ref="AL38:AU40" si="132">SUMIF($B$66:$B$91,$B38,AL$66:AL$91)</f>
        <v>0</v>
      </c>
      <c r="AM38" s="32">
        <f t="shared" si="132"/>
        <v>0</v>
      </c>
      <c r="AN38" s="32">
        <f t="shared" si="132"/>
        <v>0</v>
      </c>
      <c r="AO38" s="32">
        <f t="shared" si="132"/>
        <v>0</v>
      </c>
      <c r="AP38" s="32">
        <f t="shared" si="132"/>
        <v>0</v>
      </c>
      <c r="AQ38" s="32">
        <f t="shared" si="132"/>
        <v>0</v>
      </c>
      <c r="AR38" s="32">
        <f t="shared" si="132"/>
        <v>0</v>
      </c>
      <c r="AS38" s="32">
        <f t="shared" si="132"/>
        <v>0</v>
      </c>
      <c r="AT38" s="32">
        <f t="shared" si="132"/>
        <v>0</v>
      </c>
      <c r="AU38" s="32">
        <f t="shared" si="132"/>
        <v>0</v>
      </c>
      <c r="AV38" s="32">
        <f t="shared" ref="AV38:BP40" si="133">SUMIF($B$66:$B$91,$B38,AV$66:AV$91)</f>
        <v>0</v>
      </c>
      <c r="AW38" s="32">
        <f t="shared" si="133"/>
        <v>0</v>
      </c>
      <c r="AX38" s="32">
        <f t="shared" si="133"/>
        <v>0</v>
      </c>
      <c r="AY38" s="32">
        <f t="shared" si="133"/>
        <v>0</v>
      </c>
      <c r="AZ38" s="32">
        <f t="shared" si="133"/>
        <v>0</v>
      </c>
      <c r="BA38" s="32">
        <f t="shared" si="133"/>
        <v>0</v>
      </c>
      <c r="BB38" s="32">
        <f t="shared" si="133"/>
        <v>0</v>
      </c>
      <c r="BC38" s="32">
        <f t="shared" si="133"/>
        <v>0</v>
      </c>
      <c r="BD38" s="32">
        <f t="shared" si="133"/>
        <v>0</v>
      </c>
      <c r="BE38" s="32">
        <f t="shared" si="133"/>
        <v>0</v>
      </c>
      <c r="BF38" s="32">
        <f t="shared" si="133"/>
        <v>0</v>
      </c>
      <c r="BG38" s="32">
        <f t="shared" si="133"/>
        <v>0</v>
      </c>
      <c r="BH38" s="32">
        <f t="shared" si="133"/>
        <v>0</v>
      </c>
      <c r="BI38" s="32">
        <f t="shared" si="133"/>
        <v>0</v>
      </c>
      <c r="BJ38" s="32">
        <f t="shared" si="133"/>
        <v>0</v>
      </c>
      <c r="BK38" s="32">
        <f t="shared" si="133"/>
        <v>0</v>
      </c>
      <c r="BL38" s="32">
        <f t="shared" si="133"/>
        <v>0</v>
      </c>
      <c r="BM38" s="32">
        <f t="shared" si="133"/>
        <v>0</v>
      </c>
      <c r="BN38" s="32">
        <f t="shared" si="133"/>
        <v>0</v>
      </c>
      <c r="BO38" s="32">
        <f t="shared" si="133"/>
        <v>0</v>
      </c>
      <c r="BP38" s="32">
        <f t="shared" si="133"/>
        <v>0</v>
      </c>
    </row>
    <row r="39" spans="1:68" ht="12.75" hidden="1" customHeight="1" outlineLevel="1" x14ac:dyDescent="0.2">
      <c r="A39" s="30"/>
      <c r="B39" s="67">
        <f>Remaining!A39</f>
        <v>460</v>
      </c>
      <c r="C39" s="28" t="str">
        <f>Remaining!B39</f>
        <v xml:space="preserve">Structural Design              </v>
      </c>
      <c r="D39" s="32">
        <f t="shared" si="128"/>
        <v>2510</v>
      </c>
      <c r="E39" s="32">
        <f t="shared" si="128"/>
        <v>742.5</v>
      </c>
      <c r="F39" s="32">
        <f t="shared" si="128"/>
        <v>1767.5</v>
      </c>
      <c r="G39" s="32">
        <f t="shared" si="44"/>
        <v>0</v>
      </c>
      <c r="H39" s="32">
        <f t="shared" si="129"/>
        <v>0</v>
      </c>
      <c r="I39" s="32">
        <f t="shared" si="129"/>
        <v>0</v>
      </c>
      <c r="J39" s="32">
        <f t="shared" si="129"/>
        <v>0</v>
      </c>
      <c r="K39" s="32">
        <f t="shared" si="129"/>
        <v>0</v>
      </c>
      <c r="L39" s="32">
        <f t="shared" si="129"/>
        <v>44</v>
      </c>
      <c r="M39" s="32">
        <f t="shared" si="129"/>
        <v>95.43</v>
      </c>
      <c r="N39" s="32">
        <f t="shared" si="129"/>
        <v>146.86000000000001</v>
      </c>
      <c r="O39" s="32">
        <f t="shared" si="129"/>
        <v>198.29</v>
      </c>
      <c r="P39" s="32">
        <f t="shared" si="129"/>
        <v>249.71</v>
      </c>
      <c r="Q39" s="32">
        <f t="shared" si="129"/>
        <v>290.86</v>
      </c>
      <c r="R39" s="32">
        <f t="shared" si="130"/>
        <v>345.68</v>
      </c>
      <c r="S39" s="32">
        <f t="shared" si="130"/>
        <v>414.1</v>
      </c>
      <c r="T39" s="32">
        <f t="shared" si="130"/>
        <v>482.52</v>
      </c>
      <c r="U39" s="32">
        <f t="shared" si="130"/>
        <v>550.92999999999995</v>
      </c>
      <c r="V39" s="32">
        <f t="shared" si="130"/>
        <v>605.66999999999996</v>
      </c>
      <c r="W39" s="32">
        <f t="shared" si="130"/>
        <v>674.08</v>
      </c>
      <c r="X39" s="32">
        <f t="shared" si="130"/>
        <v>742.5</v>
      </c>
      <c r="Y39" s="32">
        <f t="shared" si="130"/>
        <v>0</v>
      </c>
      <c r="Z39" s="32">
        <f t="shared" si="130"/>
        <v>0</v>
      </c>
      <c r="AA39" s="32">
        <f t="shared" si="130"/>
        <v>0</v>
      </c>
      <c r="AB39" s="32">
        <f t="shared" si="131"/>
        <v>0</v>
      </c>
      <c r="AC39" s="32">
        <f t="shared" si="131"/>
        <v>0</v>
      </c>
      <c r="AD39" s="32">
        <f t="shared" si="131"/>
        <v>0</v>
      </c>
      <c r="AE39" s="32">
        <f t="shared" si="131"/>
        <v>0</v>
      </c>
      <c r="AF39" s="32">
        <f t="shared" si="131"/>
        <v>0</v>
      </c>
      <c r="AG39" s="32">
        <f t="shared" si="131"/>
        <v>0</v>
      </c>
      <c r="AH39" s="32">
        <f t="shared" si="131"/>
        <v>0</v>
      </c>
      <c r="AI39" s="32">
        <f t="shared" si="131"/>
        <v>0</v>
      </c>
      <c r="AJ39" s="32">
        <f t="shared" si="131"/>
        <v>0</v>
      </c>
      <c r="AK39" s="32">
        <f t="shared" si="131"/>
        <v>0</v>
      </c>
      <c r="AL39" s="32">
        <f t="shared" si="132"/>
        <v>0</v>
      </c>
      <c r="AM39" s="32">
        <f t="shared" si="132"/>
        <v>0</v>
      </c>
      <c r="AN39" s="32">
        <f t="shared" si="132"/>
        <v>0</v>
      </c>
      <c r="AO39" s="32">
        <f t="shared" si="132"/>
        <v>0</v>
      </c>
      <c r="AP39" s="32">
        <f t="shared" si="132"/>
        <v>0</v>
      </c>
      <c r="AQ39" s="32">
        <f t="shared" si="132"/>
        <v>0</v>
      </c>
      <c r="AR39" s="32">
        <f t="shared" si="132"/>
        <v>0</v>
      </c>
      <c r="AS39" s="32">
        <f t="shared" si="132"/>
        <v>0</v>
      </c>
      <c r="AT39" s="32">
        <f t="shared" si="132"/>
        <v>0</v>
      </c>
      <c r="AU39" s="32">
        <f t="shared" si="132"/>
        <v>0</v>
      </c>
      <c r="AV39" s="32">
        <f t="shared" si="133"/>
        <v>0</v>
      </c>
      <c r="AW39" s="32">
        <f t="shared" si="133"/>
        <v>0</v>
      </c>
      <c r="AX39" s="32">
        <f t="shared" si="133"/>
        <v>0</v>
      </c>
      <c r="AY39" s="32">
        <f t="shared" si="133"/>
        <v>0</v>
      </c>
      <c r="AZ39" s="32">
        <f t="shared" si="133"/>
        <v>0</v>
      </c>
      <c r="BA39" s="32">
        <f t="shared" si="133"/>
        <v>0</v>
      </c>
      <c r="BB39" s="32">
        <f t="shared" si="133"/>
        <v>0</v>
      </c>
      <c r="BC39" s="32">
        <f t="shared" si="133"/>
        <v>0</v>
      </c>
      <c r="BD39" s="32">
        <f t="shared" si="133"/>
        <v>0</v>
      </c>
      <c r="BE39" s="32">
        <f t="shared" si="133"/>
        <v>0</v>
      </c>
      <c r="BF39" s="32">
        <f t="shared" si="133"/>
        <v>0</v>
      </c>
      <c r="BG39" s="32">
        <f t="shared" si="133"/>
        <v>0</v>
      </c>
      <c r="BH39" s="32">
        <f t="shared" si="133"/>
        <v>0</v>
      </c>
      <c r="BI39" s="32">
        <f t="shared" si="133"/>
        <v>0</v>
      </c>
      <c r="BJ39" s="32">
        <f t="shared" si="133"/>
        <v>0</v>
      </c>
      <c r="BK39" s="32">
        <f t="shared" si="133"/>
        <v>0</v>
      </c>
      <c r="BL39" s="32">
        <f t="shared" si="133"/>
        <v>0</v>
      </c>
      <c r="BM39" s="32">
        <f t="shared" si="133"/>
        <v>0</v>
      </c>
      <c r="BN39" s="32">
        <f t="shared" si="133"/>
        <v>0</v>
      </c>
      <c r="BO39" s="32">
        <f t="shared" si="133"/>
        <v>0</v>
      </c>
      <c r="BP39" s="32">
        <f t="shared" si="133"/>
        <v>0</v>
      </c>
    </row>
    <row r="40" spans="1:68" ht="12.75" hidden="1" customHeight="1" outlineLevel="1" x14ac:dyDescent="0.2">
      <c r="A40" s="30"/>
      <c r="B40" s="67">
        <f>Remaining!A40</f>
        <v>0</v>
      </c>
      <c r="C40" s="28">
        <f>Remaining!B40</f>
        <v>0</v>
      </c>
      <c r="D40" s="32">
        <f t="shared" si="128"/>
        <v>0</v>
      </c>
      <c r="E40" s="32">
        <f t="shared" si="128"/>
        <v>0</v>
      </c>
      <c r="F40" s="32">
        <f t="shared" si="128"/>
        <v>0</v>
      </c>
      <c r="G40" s="32">
        <f t="shared" si="44"/>
        <v>0</v>
      </c>
      <c r="H40" s="32">
        <f t="shared" si="129"/>
        <v>0</v>
      </c>
      <c r="I40" s="32">
        <f t="shared" si="129"/>
        <v>0</v>
      </c>
      <c r="J40" s="32">
        <f t="shared" si="129"/>
        <v>0</v>
      </c>
      <c r="K40" s="32">
        <f t="shared" si="129"/>
        <v>0</v>
      </c>
      <c r="L40" s="32">
        <f t="shared" si="129"/>
        <v>0</v>
      </c>
      <c r="M40" s="32">
        <f t="shared" si="129"/>
        <v>0</v>
      </c>
      <c r="N40" s="32">
        <f t="shared" si="129"/>
        <v>0</v>
      </c>
      <c r="O40" s="32">
        <f t="shared" si="129"/>
        <v>0</v>
      </c>
      <c r="P40" s="32">
        <f t="shared" si="129"/>
        <v>0</v>
      </c>
      <c r="Q40" s="32">
        <f t="shared" si="129"/>
        <v>0</v>
      </c>
      <c r="R40" s="32">
        <f t="shared" si="130"/>
        <v>0</v>
      </c>
      <c r="S40" s="32">
        <f t="shared" si="130"/>
        <v>0</v>
      </c>
      <c r="T40" s="32">
        <f t="shared" si="130"/>
        <v>0</v>
      </c>
      <c r="U40" s="32">
        <f t="shared" si="130"/>
        <v>0</v>
      </c>
      <c r="V40" s="32">
        <f t="shared" si="130"/>
        <v>0</v>
      </c>
      <c r="W40" s="32">
        <f t="shared" si="130"/>
        <v>0</v>
      </c>
      <c r="X40" s="32">
        <f t="shared" si="130"/>
        <v>0</v>
      </c>
      <c r="Y40" s="32">
        <f t="shared" si="130"/>
        <v>0</v>
      </c>
      <c r="Z40" s="32">
        <f t="shared" si="130"/>
        <v>0</v>
      </c>
      <c r="AA40" s="32">
        <f t="shared" si="130"/>
        <v>0</v>
      </c>
      <c r="AB40" s="32">
        <f t="shared" si="131"/>
        <v>0</v>
      </c>
      <c r="AC40" s="32">
        <f t="shared" si="131"/>
        <v>0</v>
      </c>
      <c r="AD40" s="32">
        <f t="shared" si="131"/>
        <v>0</v>
      </c>
      <c r="AE40" s="32">
        <f t="shared" si="131"/>
        <v>0</v>
      </c>
      <c r="AF40" s="32">
        <f t="shared" si="131"/>
        <v>0</v>
      </c>
      <c r="AG40" s="32">
        <f t="shared" si="131"/>
        <v>0</v>
      </c>
      <c r="AH40" s="32">
        <f t="shared" si="131"/>
        <v>0</v>
      </c>
      <c r="AI40" s="32">
        <f t="shared" si="131"/>
        <v>0</v>
      </c>
      <c r="AJ40" s="32">
        <f t="shared" si="131"/>
        <v>0</v>
      </c>
      <c r="AK40" s="32">
        <f t="shared" si="131"/>
        <v>0</v>
      </c>
      <c r="AL40" s="32">
        <f t="shared" si="132"/>
        <v>0</v>
      </c>
      <c r="AM40" s="32">
        <f t="shared" si="132"/>
        <v>0</v>
      </c>
      <c r="AN40" s="32">
        <f t="shared" si="132"/>
        <v>0</v>
      </c>
      <c r="AO40" s="32">
        <f t="shared" si="132"/>
        <v>0</v>
      </c>
      <c r="AP40" s="32">
        <f t="shared" si="132"/>
        <v>0</v>
      </c>
      <c r="AQ40" s="32">
        <f t="shared" si="132"/>
        <v>0</v>
      </c>
      <c r="AR40" s="32">
        <f t="shared" si="132"/>
        <v>0</v>
      </c>
      <c r="AS40" s="32">
        <f t="shared" si="132"/>
        <v>0</v>
      </c>
      <c r="AT40" s="32">
        <f t="shared" si="132"/>
        <v>0</v>
      </c>
      <c r="AU40" s="32">
        <f t="shared" si="132"/>
        <v>0</v>
      </c>
      <c r="AV40" s="32">
        <f t="shared" si="133"/>
        <v>0</v>
      </c>
      <c r="AW40" s="32">
        <f t="shared" si="133"/>
        <v>0</v>
      </c>
      <c r="AX40" s="32">
        <f t="shared" si="133"/>
        <v>0</v>
      </c>
      <c r="AY40" s="32">
        <f t="shared" si="133"/>
        <v>0</v>
      </c>
      <c r="AZ40" s="32">
        <f t="shared" si="133"/>
        <v>0</v>
      </c>
      <c r="BA40" s="32">
        <f t="shared" si="133"/>
        <v>0</v>
      </c>
      <c r="BB40" s="32">
        <f t="shared" si="133"/>
        <v>0</v>
      </c>
      <c r="BC40" s="32">
        <f t="shared" si="133"/>
        <v>0</v>
      </c>
      <c r="BD40" s="32">
        <f t="shared" si="133"/>
        <v>0</v>
      </c>
      <c r="BE40" s="32">
        <f t="shared" si="133"/>
        <v>0</v>
      </c>
      <c r="BF40" s="32">
        <f t="shared" si="133"/>
        <v>0</v>
      </c>
      <c r="BG40" s="32">
        <f t="shared" si="133"/>
        <v>0</v>
      </c>
      <c r="BH40" s="32">
        <f t="shared" si="133"/>
        <v>0</v>
      </c>
      <c r="BI40" s="32">
        <f t="shared" si="133"/>
        <v>0</v>
      </c>
      <c r="BJ40" s="32">
        <f t="shared" si="133"/>
        <v>0</v>
      </c>
      <c r="BK40" s="32">
        <f t="shared" si="133"/>
        <v>0</v>
      </c>
      <c r="BL40" s="32">
        <f t="shared" si="133"/>
        <v>0</v>
      </c>
      <c r="BM40" s="32">
        <f t="shared" si="133"/>
        <v>0</v>
      </c>
      <c r="BN40" s="32">
        <f t="shared" si="133"/>
        <v>0</v>
      </c>
      <c r="BO40" s="32">
        <f t="shared" si="133"/>
        <v>0</v>
      </c>
      <c r="BP40" s="32">
        <f t="shared" si="133"/>
        <v>0</v>
      </c>
    </row>
    <row r="41" spans="1:68" s="38" customFormat="1" ht="12.75" customHeight="1" collapsed="1" x14ac:dyDescent="0.2">
      <c r="A41" s="27"/>
      <c r="B41" s="149" t="str">
        <f>Remaining!A41</f>
        <v>07.</v>
      </c>
      <c r="C41" s="150" t="str">
        <f>Remaining!B41</f>
        <v>Piping Design &amp; EAS</v>
      </c>
      <c r="D41" s="150">
        <f>SUM(D42:D44)</f>
        <v>204</v>
      </c>
      <c r="E41" s="150">
        <f t="shared" ref="E41:AZ41" si="134">SUM(E42:E44)</f>
        <v>90.5</v>
      </c>
      <c r="F41" s="150">
        <f t="shared" si="134"/>
        <v>113.5</v>
      </c>
      <c r="G41" s="150">
        <f t="shared" si="134"/>
        <v>0</v>
      </c>
      <c r="H41" s="150">
        <f t="shared" si="134"/>
        <v>0</v>
      </c>
      <c r="I41" s="150">
        <f t="shared" si="134"/>
        <v>0</v>
      </c>
      <c r="J41" s="150">
        <f t="shared" si="134"/>
        <v>0</v>
      </c>
      <c r="K41" s="150">
        <f t="shared" si="134"/>
        <v>0</v>
      </c>
      <c r="L41" s="150">
        <f t="shared" si="134"/>
        <v>0</v>
      </c>
      <c r="M41" s="150">
        <f t="shared" si="134"/>
        <v>7.8</v>
      </c>
      <c r="N41" s="150">
        <f t="shared" si="134"/>
        <v>15.6</v>
      </c>
      <c r="O41" s="150">
        <f t="shared" si="134"/>
        <v>23.41</v>
      </c>
      <c r="P41" s="150">
        <f t="shared" si="134"/>
        <v>31.21</v>
      </c>
      <c r="Q41" s="150">
        <f t="shared" si="134"/>
        <v>37.450000000000003</v>
      </c>
      <c r="R41" s="150">
        <f t="shared" si="134"/>
        <v>45.25</v>
      </c>
      <c r="S41" s="150">
        <f t="shared" si="134"/>
        <v>53.05</v>
      </c>
      <c r="T41" s="150">
        <f t="shared" si="134"/>
        <v>60.85</v>
      </c>
      <c r="U41" s="150">
        <f t="shared" si="134"/>
        <v>68.66</v>
      </c>
      <c r="V41" s="150">
        <f t="shared" si="134"/>
        <v>74.900000000000006</v>
      </c>
      <c r="W41" s="150">
        <f t="shared" si="134"/>
        <v>82.7</v>
      </c>
      <c r="X41" s="150">
        <f t="shared" si="134"/>
        <v>90.5</v>
      </c>
      <c r="Y41" s="150">
        <f t="shared" si="134"/>
        <v>0</v>
      </c>
      <c r="Z41" s="150">
        <f t="shared" si="134"/>
        <v>0</v>
      </c>
      <c r="AA41" s="150">
        <f t="shared" si="134"/>
        <v>0</v>
      </c>
      <c r="AB41" s="150">
        <f t="shared" si="134"/>
        <v>0</v>
      </c>
      <c r="AC41" s="150">
        <f t="shared" si="134"/>
        <v>0</v>
      </c>
      <c r="AD41" s="150">
        <f t="shared" si="134"/>
        <v>0</v>
      </c>
      <c r="AE41" s="150">
        <f t="shared" si="134"/>
        <v>0</v>
      </c>
      <c r="AF41" s="150">
        <f t="shared" si="134"/>
        <v>0</v>
      </c>
      <c r="AG41" s="150">
        <f t="shared" si="134"/>
        <v>0</v>
      </c>
      <c r="AH41" s="150">
        <f t="shared" si="134"/>
        <v>0</v>
      </c>
      <c r="AI41" s="150">
        <f t="shared" si="134"/>
        <v>0</v>
      </c>
      <c r="AJ41" s="150">
        <f t="shared" si="134"/>
        <v>0</v>
      </c>
      <c r="AK41" s="150">
        <f t="shared" si="134"/>
        <v>0</v>
      </c>
      <c r="AL41" s="150">
        <f t="shared" si="134"/>
        <v>0</v>
      </c>
      <c r="AM41" s="150">
        <f t="shared" si="134"/>
        <v>0</v>
      </c>
      <c r="AN41" s="150">
        <f t="shared" si="134"/>
        <v>0</v>
      </c>
      <c r="AO41" s="150">
        <f t="shared" si="134"/>
        <v>0</v>
      </c>
      <c r="AP41" s="150">
        <f t="shared" si="134"/>
        <v>0</v>
      </c>
      <c r="AQ41" s="150">
        <f t="shared" si="134"/>
        <v>0</v>
      </c>
      <c r="AR41" s="150">
        <f t="shared" si="134"/>
        <v>0</v>
      </c>
      <c r="AS41" s="150">
        <f t="shared" si="134"/>
        <v>0</v>
      </c>
      <c r="AT41" s="150">
        <f t="shared" si="134"/>
        <v>0</v>
      </c>
      <c r="AU41" s="150">
        <f t="shared" si="134"/>
        <v>0</v>
      </c>
      <c r="AV41" s="150">
        <f t="shared" si="134"/>
        <v>0</v>
      </c>
      <c r="AW41" s="150">
        <f t="shared" si="134"/>
        <v>0</v>
      </c>
      <c r="AX41" s="150">
        <f t="shared" si="134"/>
        <v>0</v>
      </c>
      <c r="AY41" s="150">
        <f t="shared" si="134"/>
        <v>0</v>
      </c>
      <c r="AZ41" s="150">
        <f t="shared" si="134"/>
        <v>0</v>
      </c>
      <c r="BA41" s="150">
        <f t="shared" ref="BA41:BP41" si="135">SUM(BA42:BA44)</f>
        <v>0</v>
      </c>
      <c r="BB41" s="150">
        <f t="shared" si="135"/>
        <v>0</v>
      </c>
      <c r="BC41" s="150">
        <f t="shared" si="135"/>
        <v>0</v>
      </c>
      <c r="BD41" s="150">
        <f t="shared" si="135"/>
        <v>0</v>
      </c>
      <c r="BE41" s="150">
        <f t="shared" si="135"/>
        <v>0</v>
      </c>
      <c r="BF41" s="150">
        <f t="shared" si="135"/>
        <v>0</v>
      </c>
      <c r="BG41" s="150">
        <f t="shared" si="135"/>
        <v>0</v>
      </c>
      <c r="BH41" s="150">
        <f t="shared" si="135"/>
        <v>0</v>
      </c>
      <c r="BI41" s="150">
        <f t="shared" si="135"/>
        <v>0</v>
      </c>
      <c r="BJ41" s="150">
        <f t="shared" si="135"/>
        <v>0</v>
      </c>
      <c r="BK41" s="150">
        <f t="shared" si="135"/>
        <v>0</v>
      </c>
      <c r="BL41" s="150">
        <f t="shared" si="135"/>
        <v>0</v>
      </c>
      <c r="BM41" s="150">
        <f t="shared" si="135"/>
        <v>0</v>
      </c>
      <c r="BN41" s="150">
        <f t="shared" si="135"/>
        <v>0</v>
      </c>
      <c r="BO41" s="150">
        <f t="shared" si="135"/>
        <v>0</v>
      </c>
      <c r="BP41" s="150">
        <f t="shared" si="135"/>
        <v>0</v>
      </c>
    </row>
    <row r="42" spans="1:68" ht="12.75" hidden="1" customHeight="1" outlineLevel="1" x14ac:dyDescent="0.2">
      <c r="A42" s="30"/>
      <c r="B42" s="67">
        <f>Remaining!A42</f>
        <v>420</v>
      </c>
      <c r="C42" s="28" t="str">
        <f>Remaining!B42</f>
        <v xml:space="preserve">Piping Design                  </v>
      </c>
      <c r="D42" s="32">
        <f t="shared" ref="D42:F44" si="136">SUMIF($B$66:$B$91,$B42,D$66:D$91)</f>
        <v>0</v>
      </c>
      <c r="E42" s="32">
        <f t="shared" si="136"/>
        <v>0</v>
      </c>
      <c r="F42" s="32">
        <f t="shared" si="136"/>
        <v>0</v>
      </c>
      <c r="G42" s="32">
        <f t="shared" si="44"/>
        <v>0</v>
      </c>
      <c r="H42" s="32">
        <f t="shared" ref="H42:Q44" si="137">SUMIF($B$66:$B$91,$B42,H$66:H$91)</f>
        <v>0</v>
      </c>
      <c r="I42" s="32">
        <f t="shared" si="137"/>
        <v>0</v>
      </c>
      <c r="J42" s="32">
        <f t="shared" si="137"/>
        <v>0</v>
      </c>
      <c r="K42" s="32">
        <f t="shared" si="137"/>
        <v>0</v>
      </c>
      <c r="L42" s="32">
        <f t="shared" si="137"/>
        <v>0</v>
      </c>
      <c r="M42" s="32">
        <f t="shared" si="137"/>
        <v>0</v>
      </c>
      <c r="N42" s="32">
        <f t="shared" si="137"/>
        <v>0</v>
      </c>
      <c r="O42" s="32">
        <f t="shared" si="137"/>
        <v>0</v>
      </c>
      <c r="P42" s="32">
        <f t="shared" si="137"/>
        <v>0</v>
      </c>
      <c r="Q42" s="32">
        <f t="shared" si="137"/>
        <v>0</v>
      </c>
      <c r="R42" s="32">
        <f t="shared" ref="R42:AA44" si="138">SUMIF($B$66:$B$91,$B42,R$66:R$91)</f>
        <v>0</v>
      </c>
      <c r="S42" s="32">
        <f t="shared" si="138"/>
        <v>0</v>
      </c>
      <c r="T42" s="32">
        <f t="shared" si="138"/>
        <v>0</v>
      </c>
      <c r="U42" s="32">
        <f t="shared" si="138"/>
        <v>0</v>
      </c>
      <c r="V42" s="32">
        <f t="shared" si="138"/>
        <v>0</v>
      </c>
      <c r="W42" s="32">
        <f t="shared" si="138"/>
        <v>0</v>
      </c>
      <c r="X42" s="32">
        <f t="shared" si="138"/>
        <v>0</v>
      </c>
      <c r="Y42" s="32">
        <f t="shared" si="138"/>
        <v>0</v>
      </c>
      <c r="Z42" s="32">
        <f t="shared" si="138"/>
        <v>0</v>
      </c>
      <c r="AA42" s="32">
        <f t="shared" si="138"/>
        <v>0</v>
      </c>
      <c r="AB42" s="32">
        <f t="shared" ref="AB42:AK44" si="139">SUMIF($B$66:$B$91,$B42,AB$66:AB$91)</f>
        <v>0</v>
      </c>
      <c r="AC42" s="32">
        <f t="shared" si="139"/>
        <v>0</v>
      </c>
      <c r="AD42" s="32">
        <f t="shared" si="139"/>
        <v>0</v>
      </c>
      <c r="AE42" s="32">
        <f t="shared" si="139"/>
        <v>0</v>
      </c>
      <c r="AF42" s="32">
        <f t="shared" si="139"/>
        <v>0</v>
      </c>
      <c r="AG42" s="32">
        <f t="shared" si="139"/>
        <v>0</v>
      </c>
      <c r="AH42" s="32">
        <f t="shared" si="139"/>
        <v>0</v>
      </c>
      <c r="AI42" s="32">
        <f t="shared" si="139"/>
        <v>0</v>
      </c>
      <c r="AJ42" s="32">
        <f t="shared" si="139"/>
        <v>0</v>
      </c>
      <c r="AK42" s="32">
        <f t="shared" si="139"/>
        <v>0</v>
      </c>
      <c r="AL42" s="32">
        <f t="shared" ref="AL42:AU44" si="140">SUMIF($B$66:$B$91,$B42,AL$66:AL$91)</f>
        <v>0</v>
      </c>
      <c r="AM42" s="32">
        <f t="shared" si="140"/>
        <v>0</v>
      </c>
      <c r="AN42" s="32">
        <f t="shared" si="140"/>
        <v>0</v>
      </c>
      <c r="AO42" s="32">
        <f t="shared" si="140"/>
        <v>0</v>
      </c>
      <c r="AP42" s="32">
        <f t="shared" si="140"/>
        <v>0</v>
      </c>
      <c r="AQ42" s="32">
        <f t="shared" si="140"/>
        <v>0</v>
      </c>
      <c r="AR42" s="32">
        <f t="shared" si="140"/>
        <v>0</v>
      </c>
      <c r="AS42" s="32">
        <f t="shared" si="140"/>
        <v>0</v>
      </c>
      <c r="AT42" s="32">
        <f t="shared" si="140"/>
        <v>0</v>
      </c>
      <c r="AU42" s="32">
        <f t="shared" si="140"/>
        <v>0</v>
      </c>
      <c r="AV42" s="32">
        <f t="shared" ref="AV42:BP44" si="141">SUMIF($B$66:$B$91,$B42,AV$66:AV$91)</f>
        <v>0</v>
      </c>
      <c r="AW42" s="32">
        <f t="shared" si="141"/>
        <v>0</v>
      </c>
      <c r="AX42" s="32">
        <f t="shared" si="141"/>
        <v>0</v>
      </c>
      <c r="AY42" s="32">
        <f t="shared" si="141"/>
        <v>0</v>
      </c>
      <c r="AZ42" s="32">
        <f t="shared" si="141"/>
        <v>0</v>
      </c>
      <c r="BA42" s="32">
        <f t="shared" si="141"/>
        <v>0</v>
      </c>
      <c r="BB42" s="32">
        <f t="shared" si="141"/>
        <v>0</v>
      </c>
      <c r="BC42" s="32">
        <f t="shared" si="141"/>
        <v>0</v>
      </c>
      <c r="BD42" s="32">
        <f t="shared" si="141"/>
        <v>0</v>
      </c>
      <c r="BE42" s="32">
        <f t="shared" si="141"/>
        <v>0</v>
      </c>
      <c r="BF42" s="32">
        <f t="shared" si="141"/>
        <v>0</v>
      </c>
      <c r="BG42" s="32">
        <f t="shared" si="141"/>
        <v>0</v>
      </c>
      <c r="BH42" s="32">
        <f t="shared" si="141"/>
        <v>0</v>
      </c>
      <c r="BI42" s="32">
        <f t="shared" si="141"/>
        <v>0</v>
      </c>
      <c r="BJ42" s="32">
        <f t="shared" si="141"/>
        <v>0</v>
      </c>
      <c r="BK42" s="32">
        <f t="shared" si="141"/>
        <v>0</v>
      </c>
      <c r="BL42" s="32">
        <f t="shared" si="141"/>
        <v>0</v>
      </c>
      <c r="BM42" s="32">
        <f t="shared" si="141"/>
        <v>0</v>
      </c>
      <c r="BN42" s="32">
        <f t="shared" si="141"/>
        <v>0</v>
      </c>
      <c r="BO42" s="32">
        <f t="shared" si="141"/>
        <v>0</v>
      </c>
      <c r="BP42" s="32">
        <f t="shared" si="141"/>
        <v>0</v>
      </c>
    </row>
    <row r="43" spans="1:68" ht="12.75" hidden="1" customHeight="1" outlineLevel="1" x14ac:dyDescent="0.2">
      <c r="A43" s="30"/>
      <c r="B43" s="67">
        <f>Remaining!A43</f>
        <v>490</v>
      </c>
      <c r="C43" s="28" t="str">
        <f>Remaining!B43</f>
        <v xml:space="preserve">Eng. Application Services      </v>
      </c>
      <c r="D43" s="32">
        <f t="shared" si="136"/>
        <v>204</v>
      </c>
      <c r="E43" s="32">
        <f t="shared" si="136"/>
        <v>90.5</v>
      </c>
      <c r="F43" s="32">
        <f t="shared" si="136"/>
        <v>113.5</v>
      </c>
      <c r="G43" s="32">
        <f t="shared" si="44"/>
        <v>0</v>
      </c>
      <c r="H43" s="32">
        <f t="shared" si="137"/>
        <v>0</v>
      </c>
      <c r="I43" s="32">
        <f t="shared" si="137"/>
        <v>0</v>
      </c>
      <c r="J43" s="32">
        <f t="shared" si="137"/>
        <v>0</v>
      </c>
      <c r="K43" s="32">
        <f t="shared" si="137"/>
        <v>0</v>
      </c>
      <c r="L43" s="32">
        <f t="shared" si="137"/>
        <v>0</v>
      </c>
      <c r="M43" s="32">
        <f t="shared" si="137"/>
        <v>7.8</v>
      </c>
      <c r="N43" s="32">
        <f t="shared" si="137"/>
        <v>15.6</v>
      </c>
      <c r="O43" s="32">
        <f t="shared" si="137"/>
        <v>23.41</v>
      </c>
      <c r="P43" s="32">
        <f t="shared" si="137"/>
        <v>31.21</v>
      </c>
      <c r="Q43" s="32">
        <f t="shared" si="137"/>
        <v>37.450000000000003</v>
      </c>
      <c r="R43" s="32">
        <f t="shared" si="138"/>
        <v>45.25</v>
      </c>
      <c r="S43" s="32">
        <f t="shared" si="138"/>
        <v>53.05</v>
      </c>
      <c r="T43" s="32">
        <f t="shared" si="138"/>
        <v>60.85</v>
      </c>
      <c r="U43" s="32">
        <f t="shared" si="138"/>
        <v>68.66</v>
      </c>
      <c r="V43" s="32">
        <f t="shared" si="138"/>
        <v>74.900000000000006</v>
      </c>
      <c r="W43" s="32">
        <f t="shared" si="138"/>
        <v>82.7</v>
      </c>
      <c r="X43" s="32">
        <f t="shared" si="138"/>
        <v>90.5</v>
      </c>
      <c r="Y43" s="32">
        <f t="shared" si="138"/>
        <v>0</v>
      </c>
      <c r="Z43" s="32">
        <f t="shared" si="138"/>
        <v>0</v>
      </c>
      <c r="AA43" s="32">
        <f t="shared" si="138"/>
        <v>0</v>
      </c>
      <c r="AB43" s="32">
        <f t="shared" si="139"/>
        <v>0</v>
      </c>
      <c r="AC43" s="32">
        <f t="shared" si="139"/>
        <v>0</v>
      </c>
      <c r="AD43" s="32">
        <f t="shared" si="139"/>
        <v>0</v>
      </c>
      <c r="AE43" s="32">
        <f t="shared" si="139"/>
        <v>0</v>
      </c>
      <c r="AF43" s="32">
        <f t="shared" si="139"/>
        <v>0</v>
      </c>
      <c r="AG43" s="32">
        <f t="shared" si="139"/>
        <v>0</v>
      </c>
      <c r="AH43" s="32">
        <f t="shared" si="139"/>
        <v>0</v>
      </c>
      <c r="AI43" s="32">
        <f t="shared" si="139"/>
        <v>0</v>
      </c>
      <c r="AJ43" s="32">
        <f t="shared" si="139"/>
        <v>0</v>
      </c>
      <c r="AK43" s="32">
        <f t="shared" si="139"/>
        <v>0</v>
      </c>
      <c r="AL43" s="32">
        <f t="shared" si="140"/>
        <v>0</v>
      </c>
      <c r="AM43" s="32">
        <f t="shared" si="140"/>
        <v>0</v>
      </c>
      <c r="AN43" s="32">
        <f t="shared" si="140"/>
        <v>0</v>
      </c>
      <c r="AO43" s="32">
        <f t="shared" si="140"/>
        <v>0</v>
      </c>
      <c r="AP43" s="32">
        <f t="shared" si="140"/>
        <v>0</v>
      </c>
      <c r="AQ43" s="32">
        <f t="shared" si="140"/>
        <v>0</v>
      </c>
      <c r="AR43" s="32">
        <f t="shared" si="140"/>
        <v>0</v>
      </c>
      <c r="AS43" s="32">
        <f t="shared" si="140"/>
        <v>0</v>
      </c>
      <c r="AT43" s="32">
        <f t="shared" si="140"/>
        <v>0</v>
      </c>
      <c r="AU43" s="32">
        <f t="shared" si="140"/>
        <v>0</v>
      </c>
      <c r="AV43" s="32">
        <f t="shared" si="141"/>
        <v>0</v>
      </c>
      <c r="AW43" s="32">
        <f t="shared" si="141"/>
        <v>0</v>
      </c>
      <c r="AX43" s="32">
        <f t="shared" si="141"/>
        <v>0</v>
      </c>
      <c r="AY43" s="32">
        <f t="shared" si="141"/>
        <v>0</v>
      </c>
      <c r="AZ43" s="32">
        <f t="shared" si="141"/>
        <v>0</v>
      </c>
      <c r="BA43" s="32">
        <f t="shared" si="141"/>
        <v>0</v>
      </c>
      <c r="BB43" s="32">
        <f t="shared" si="141"/>
        <v>0</v>
      </c>
      <c r="BC43" s="32">
        <f t="shared" si="141"/>
        <v>0</v>
      </c>
      <c r="BD43" s="32">
        <f t="shared" si="141"/>
        <v>0</v>
      </c>
      <c r="BE43" s="32">
        <f t="shared" si="141"/>
        <v>0</v>
      </c>
      <c r="BF43" s="32">
        <f t="shared" si="141"/>
        <v>0</v>
      </c>
      <c r="BG43" s="32">
        <f t="shared" si="141"/>
        <v>0</v>
      </c>
      <c r="BH43" s="32">
        <f t="shared" si="141"/>
        <v>0</v>
      </c>
      <c r="BI43" s="32">
        <f t="shared" si="141"/>
        <v>0</v>
      </c>
      <c r="BJ43" s="32">
        <f t="shared" si="141"/>
        <v>0</v>
      </c>
      <c r="BK43" s="32">
        <f t="shared" si="141"/>
        <v>0</v>
      </c>
      <c r="BL43" s="32">
        <f t="shared" si="141"/>
        <v>0</v>
      </c>
      <c r="BM43" s="32">
        <f t="shared" si="141"/>
        <v>0</v>
      </c>
      <c r="BN43" s="32">
        <f t="shared" si="141"/>
        <v>0</v>
      </c>
      <c r="BO43" s="32">
        <f t="shared" si="141"/>
        <v>0</v>
      </c>
      <c r="BP43" s="32">
        <f t="shared" si="141"/>
        <v>0</v>
      </c>
    </row>
    <row r="44" spans="1:68" ht="12.75" hidden="1" customHeight="1" outlineLevel="1" x14ac:dyDescent="0.2">
      <c r="A44" s="30"/>
      <c r="B44" s="67">
        <f>Remaining!A44</f>
        <v>0</v>
      </c>
      <c r="C44" s="28">
        <f>Remaining!B44</f>
        <v>0</v>
      </c>
      <c r="D44" s="32">
        <f t="shared" si="136"/>
        <v>0</v>
      </c>
      <c r="E44" s="32">
        <f t="shared" si="136"/>
        <v>0</v>
      </c>
      <c r="F44" s="32">
        <f t="shared" si="136"/>
        <v>0</v>
      </c>
      <c r="G44" s="32">
        <f t="shared" si="44"/>
        <v>0</v>
      </c>
      <c r="H44" s="32">
        <f t="shared" si="137"/>
        <v>0</v>
      </c>
      <c r="I44" s="32">
        <f t="shared" si="137"/>
        <v>0</v>
      </c>
      <c r="J44" s="32">
        <f t="shared" si="137"/>
        <v>0</v>
      </c>
      <c r="K44" s="32">
        <f t="shared" si="137"/>
        <v>0</v>
      </c>
      <c r="L44" s="32">
        <f t="shared" si="137"/>
        <v>0</v>
      </c>
      <c r="M44" s="32">
        <f t="shared" si="137"/>
        <v>0</v>
      </c>
      <c r="N44" s="32">
        <f t="shared" si="137"/>
        <v>0</v>
      </c>
      <c r="O44" s="32">
        <f t="shared" si="137"/>
        <v>0</v>
      </c>
      <c r="P44" s="32">
        <f t="shared" si="137"/>
        <v>0</v>
      </c>
      <c r="Q44" s="32">
        <f t="shared" si="137"/>
        <v>0</v>
      </c>
      <c r="R44" s="32">
        <f t="shared" si="138"/>
        <v>0</v>
      </c>
      <c r="S44" s="32">
        <f t="shared" si="138"/>
        <v>0</v>
      </c>
      <c r="T44" s="32">
        <f t="shared" si="138"/>
        <v>0</v>
      </c>
      <c r="U44" s="32">
        <f t="shared" si="138"/>
        <v>0</v>
      </c>
      <c r="V44" s="32">
        <f t="shared" si="138"/>
        <v>0</v>
      </c>
      <c r="W44" s="32">
        <f t="shared" si="138"/>
        <v>0</v>
      </c>
      <c r="X44" s="32">
        <f t="shared" si="138"/>
        <v>0</v>
      </c>
      <c r="Y44" s="32">
        <f t="shared" si="138"/>
        <v>0</v>
      </c>
      <c r="Z44" s="32">
        <f t="shared" si="138"/>
        <v>0</v>
      </c>
      <c r="AA44" s="32">
        <f t="shared" si="138"/>
        <v>0</v>
      </c>
      <c r="AB44" s="32">
        <f t="shared" si="139"/>
        <v>0</v>
      </c>
      <c r="AC44" s="32">
        <f t="shared" si="139"/>
        <v>0</v>
      </c>
      <c r="AD44" s="32">
        <f t="shared" si="139"/>
        <v>0</v>
      </c>
      <c r="AE44" s="32">
        <f t="shared" si="139"/>
        <v>0</v>
      </c>
      <c r="AF44" s="32">
        <f t="shared" si="139"/>
        <v>0</v>
      </c>
      <c r="AG44" s="32">
        <f t="shared" si="139"/>
        <v>0</v>
      </c>
      <c r="AH44" s="32">
        <f t="shared" si="139"/>
        <v>0</v>
      </c>
      <c r="AI44" s="32">
        <f t="shared" si="139"/>
        <v>0</v>
      </c>
      <c r="AJ44" s="32">
        <f t="shared" si="139"/>
        <v>0</v>
      </c>
      <c r="AK44" s="32">
        <f t="shared" si="139"/>
        <v>0</v>
      </c>
      <c r="AL44" s="32">
        <f t="shared" si="140"/>
        <v>0</v>
      </c>
      <c r="AM44" s="32">
        <f t="shared" si="140"/>
        <v>0</v>
      </c>
      <c r="AN44" s="32">
        <f t="shared" si="140"/>
        <v>0</v>
      </c>
      <c r="AO44" s="32">
        <f t="shared" si="140"/>
        <v>0</v>
      </c>
      <c r="AP44" s="32">
        <f t="shared" si="140"/>
        <v>0</v>
      </c>
      <c r="AQ44" s="32">
        <f t="shared" si="140"/>
        <v>0</v>
      </c>
      <c r="AR44" s="32">
        <f t="shared" si="140"/>
        <v>0</v>
      </c>
      <c r="AS44" s="32">
        <f t="shared" si="140"/>
        <v>0</v>
      </c>
      <c r="AT44" s="32">
        <f t="shared" si="140"/>
        <v>0</v>
      </c>
      <c r="AU44" s="32">
        <f t="shared" si="140"/>
        <v>0</v>
      </c>
      <c r="AV44" s="32">
        <f t="shared" si="141"/>
        <v>0</v>
      </c>
      <c r="AW44" s="32">
        <f t="shared" si="141"/>
        <v>0</v>
      </c>
      <c r="AX44" s="32">
        <f t="shared" si="141"/>
        <v>0</v>
      </c>
      <c r="AY44" s="32">
        <f t="shared" si="141"/>
        <v>0</v>
      </c>
      <c r="AZ44" s="32">
        <f t="shared" si="141"/>
        <v>0</v>
      </c>
      <c r="BA44" s="32">
        <f t="shared" si="141"/>
        <v>0</v>
      </c>
      <c r="BB44" s="32">
        <f t="shared" si="141"/>
        <v>0</v>
      </c>
      <c r="BC44" s="32">
        <f t="shared" si="141"/>
        <v>0</v>
      </c>
      <c r="BD44" s="32">
        <f t="shared" si="141"/>
        <v>0</v>
      </c>
      <c r="BE44" s="32">
        <f t="shared" si="141"/>
        <v>0</v>
      </c>
      <c r="BF44" s="32">
        <f t="shared" si="141"/>
        <v>0</v>
      </c>
      <c r="BG44" s="32">
        <f t="shared" si="141"/>
        <v>0</v>
      </c>
      <c r="BH44" s="32">
        <f t="shared" si="141"/>
        <v>0</v>
      </c>
      <c r="BI44" s="32">
        <f t="shared" si="141"/>
        <v>0</v>
      </c>
      <c r="BJ44" s="32">
        <f t="shared" si="141"/>
        <v>0</v>
      </c>
      <c r="BK44" s="32">
        <f t="shared" si="141"/>
        <v>0</v>
      </c>
      <c r="BL44" s="32">
        <f t="shared" si="141"/>
        <v>0</v>
      </c>
      <c r="BM44" s="32">
        <f t="shared" si="141"/>
        <v>0</v>
      </c>
      <c r="BN44" s="32">
        <f t="shared" si="141"/>
        <v>0</v>
      </c>
      <c r="BO44" s="32">
        <f t="shared" si="141"/>
        <v>0</v>
      </c>
      <c r="BP44" s="32">
        <f t="shared" si="141"/>
        <v>0</v>
      </c>
    </row>
    <row r="45" spans="1:68" ht="12.75" customHeight="1" collapsed="1" x14ac:dyDescent="0.2">
      <c r="A45" s="30"/>
      <c r="B45" s="149" t="str">
        <f>Remaining!A45</f>
        <v>08.</v>
      </c>
      <c r="C45" s="150" t="str">
        <f>Remaining!B45</f>
        <v>Pipeline Engineering &amp; Design</v>
      </c>
      <c r="D45" s="150">
        <f t="shared" ref="D45:AI45" si="142">SUM(D46:D48)</f>
        <v>7079</v>
      </c>
      <c r="E45" s="150">
        <f t="shared" si="142"/>
        <v>1378.82</v>
      </c>
      <c r="F45" s="150">
        <f t="shared" si="142"/>
        <v>5700.18</v>
      </c>
      <c r="G45" s="150">
        <f t="shared" si="142"/>
        <v>0</v>
      </c>
      <c r="H45" s="150">
        <f t="shared" si="142"/>
        <v>0</v>
      </c>
      <c r="I45" s="150">
        <f t="shared" si="142"/>
        <v>0</v>
      </c>
      <c r="J45" s="150">
        <f t="shared" si="142"/>
        <v>0</v>
      </c>
      <c r="K45" s="150">
        <f t="shared" si="142"/>
        <v>0</v>
      </c>
      <c r="L45" s="150">
        <f t="shared" si="142"/>
        <v>168</v>
      </c>
      <c r="M45" s="150">
        <f t="shared" si="142"/>
        <v>253.86</v>
      </c>
      <c r="N45" s="150">
        <f t="shared" si="142"/>
        <v>339.71</v>
      </c>
      <c r="O45" s="150">
        <f t="shared" si="142"/>
        <v>425.56</v>
      </c>
      <c r="P45" s="150">
        <f t="shared" si="142"/>
        <v>527.91000000000008</v>
      </c>
      <c r="Q45" s="150">
        <f t="shared" si="142"/>
        <v>609.1</v>
      </c>
      <c r="R45" s="150">
        <f t="shared" si="142"/>
        <v>710.28</v>
      </c>
      <c r="S45" s="150">
        <f t="shared" si="142"/>
        <v>819.82999999999993</v>
      </c>
      <c r="T45" s="150">
        <f t="shared" si="142"/>
        <v>931.56</v>
      </c>
      <c r="U45" s="150">
        <f t="shared" si="142"/>
        <v>1041.97</v>
      </c>
      <c r="V45" s="150">
        <f t="shared" si="142"/>
        <v>1128.69</v>
      </c>
      <c r="W45" s="150">
        <f t="shared" si="142"/>
        <v>1237.0899999999999</v>
      </c>
      <c r="X45" s="150">
        <f t="shared" si="142"/>
        <v>1378.82</v>
      </c>
      <c r="Y45" s="150">
        <f t="shared" si="142"/>
        <v>0</v>
      </c>
      <c r="Z45" s="150">
        <f t="shared" si="142"/>
        <v>0</v>
      </c>
      <c r="AA45" s="150">
        <f t="shared" si="142"/>
        <v>0</v>
      </c>
      <c r="AB45" s="150">
        <f t="shared" si="142"/>
        <v>0</v>
      </c>
      <c r="AC45" s="150">
        <f t="shared" si="142"/>
        <v>0</v>
      </c>
      <c r="AD45" s="150">
        <f t="shared" si="142"/>
        <v>0</v>
      </c>
      <c r="AE45" s="150">
        <f t="shared" si="142"/>
        <v>0</v>
      </c>
      <c r="AF45" s="150">
        <f t="shared" si="142"/>
        <v>0</v>
      </c>
      <c r="AG45" s="150">
        <f t="shared" si="142"/>
        <v>0</v>
      </c>
      <c r="AH45" s="150">
        <f t="shared" si="142"/>
        <v>0</v>
      </c>
      <c r="AI45" s="150">
        <f t="shared" si="142"/>
        <v>0</v>
      </c>
      <c r="AJ45" s="150">
        <f t="shared" ref="AJ45:AZ45" si="143">SUM(AJ46:AJ48)</f>
        <v>0</v>
      </c>
      <c r="AK45" s="150">
        <f t="shared" si="143"/>
        <v>0</v>
      </c>
      <c r="AL45" s="150">
        <f t="shared" si="143"/>
        <v>0</v>
      </c>
      <c r="AM45" s="150">
        <f t="shared" si="143"/>
        <v>0</v>
      </c>
      <c r="AN45" s="150">
        <f t="shared" si="143"/>
        <v>0</v>
      </c>
      <c r="AO45" s="150">
        <f t="shared" si="143"/>
        <v>0</v>
      </c>
      <c r="AP45" s="150">
        <f t="shared" si="143"/>
        <v>0</v>
      </c>
      <c r="AQ45" s="150">
        <f t="shared" si="143"/>
        <v>0</v>
      </c>
      <c r="AR45" s="150">
        <f t="shared" si="143"/>
        <v>0</v>
      </c>
      <c r="AS45" s="150">
        <f t="shared" si="143"/>
        <v>0</v>
      </c>
      <c r="AT45" s="150">
        <f t="shared" si="143"/>
        <v>0</v>
      </c>
      <c r="AU45" s="150">
        <f t="shared" si="143"/>
        <v>0</v>
      </c>
      <c r="AV45" s="150">
        <f t="shared" si="143"/>
        <v>0</v>
      </c>
      <c r="AW45" s="150">
        <f t="shared" si="143"/>
        <v>0</v>
      </c>
      <c r="AX45" s="150">
        <f t="shared" si="143"/>
        <v>0</v>
      </c>
      <c r="AY45" s="150">
        <f t="shared" si="143"/>
        <v>0</v>
      </c>
      <c r="AZ45" s="150">
        <f t="shared" si="143"/>
        <v>0</v>
      </c>
      <c r="BA45" s="150">
        <f t="shared" ref="BA45:BP45" si="144">SUM(BA46:BA48)</f>
        <v>0</v>
      </c>
      <c r="BB45" s="150">
        <f t="shared" si="144"/>
        <v>0</v>
      </c>
      <c r="BC45" s="150">
        <f t="shared" si="144"/>
        <v>0</v>
      </c>
      <c r="BD45" s="150">
        <f t="shared" si="144"/>
        <v>0</v>
      </c>
      <c r="BE45" s="150">
        <f t="shared" si="144"/>
        <v>0</v>
      </c>
      <c r="BF45" s="150">
        <f t="shared" si="144"/>
        <v>0</v>
      </c>
      <c r="BG45" s="150">
        <f t="shared" si="144"/>
        <v>0</v>
      </c>
      <c r="BH45" s="150">
        <f t="shared" si="144"/>
        <v>0</v>
      </c>
      <c r="BI45" s="150">
        <f t="shared" si="144"/>
        <v>0</v>
      </c>
      <c r="BJ45" s="150">
        <f t="shared" si="144"/>
        <v>0</v>
      </c>
      <c r="BK45" s="150">
        <f t="shared" si="144"/>
        <v>0</v>
      </c>
      <c r="BL45" s="150">
        <f t="shared" si="144"/>
        <v>0</v>
      </c>
      <c r="BM45" s="150">
        <f t="shared" si="144"/>
        <v>0</v>
      </c>
      <c r="BN45" s="150">
        <f t="shared" si="144"/>
        <v>0</v>
      </c>
      <c r="BO45" s="150">
        <f t="shared" si="144"/>
        <v>0</v>
      </c>
      <c r="BP45" s="150">
        <f t="shared" si="144"/>
        <v>0</v>
      </c>
    </row>
    <row r="46" spans="1:68" s="38" customFormat="1" ht="12.75" hidden="1" customHeight="1" outlineLevel="1" x14ac:dyDescent="0.2">
      <c r="A46" s="27"/>
      <c r="B46" s="67">
        <f>Remaining!A46</f>
        <v>370</v>
      </c>
      <c r="C46" s="28" t="str">
        <f>Remaining!B46</f>
        <v xml:space="preserve">Pipeline Engineering           </v>
      </c>
      <c r="D46" s="32">
        <f t="shared" ref="D46:F48" si="145">SUMIF($B$66:$B$91,$B46,D$66:D$91)</f>
        <v>1613</v>
      </c>
      <c r="E46" s="32">
        <f t="shared" si="145"/>
        <v>231.28</v>
      </c>
      <c r="F46" s="32">
        <f t="shared" si="145"/>
        <v>1381.72</v>
      </c>
      <c r="G46" s="32">
        <f t="shared" si="44"/>
        <v>0</v>
      </c>
      <c r="H46" s="32">
        <f t="shared" ref="H46:Q48" si="146">SUMIF($B$66:$B$91,$B46,H$66:H$91)</f>
        <v>0</v>
      </c>
      <c r="I46" s="32">
        <f t="shared" si="146"/>
        <v>0</v>
      </c>
      <c r="J46" s="32">
        <f t="shared" si="146"/>
        <v>0</v>
      </c>
      <c r="K46" s="32">
        <f t="shared" si="146"/>
        <v>0</v>
      </c>
      <c r="L46" s="32">
        <f t="shared" si="146"/>
        <v>9</v>
      </c>
      <c r="M46" s="32">
        <f t="shared" si="146"/>
        <v>25.56</v>
      </c>
      <c r="N46" s="32">
        <f t="shared" si="146"/>
        <v>42.12</v>
      </c>
      <c r="O46" s="32">
        <f t="shared" si="146"/>
        <v>58.67</v>
      </c>
      <c r="P46" s="32">
        <f t="shared" si="146"/>
        <v>86.81</v>
      </c>
      <c r="Q46" s="32">
        <f t="shared" si="146"/>
        <v>108.98</v>
      </c>
      <c r="R46" s="32">
        <f t="shared" ref="R46:AA48" si="147">SUMIF($B$66:$B$91,$B46,R$66:R$91)</f>
        <v>136.53</v>
      </c>
      <c r="S46" s="32">
        <f t="shared" si="147"/>
        <v>155.52000000000001</v>
      </c>
      <c r="T46" s="32">
        <f t="shared" si="147"/>
        <v>172.41</v>
      </c>
      <c r="U46" s="32">
        <f t="shared" si="147"/>
        <v>188.64</v>
      </c>
      <c r="V46" s="32">
        <f t="shared" si="147"/>
        <v>200.82</v>
      </c>
      <c r="W46" s="32">
        <f t="shared" si="147"/>
        <v>216.05</v>
      </c>
      <c r="X46" s="32">
        <f t="shared" si="147"/>
        <v>231.28</v>
      </c>
      <c r="Y46" s="32">
        <f t="shared" si="147"/>
        <v>0</v>
      </c>
      <c r="Z46" s="32">
        <f t="shared" si="147"/>
        <v>0</v>
      </c>
      <c r="AA46" s="32">
        <f t="shared" si="147"/>
        <v>0</v>
      </c>
      <c r="AB46" s="32">
        <f t="shared" ref="AB46:AK48" si="148">SUMIF($B$66:$B$91,$B46,AB$66:AB$91)</f>
        <v>0</v>
      </c>
      <c r="AC46" s="32">
        <f t="shared" si="148"/>
        <v>0</v>
      </c>
      <c r="AD46" s="32">
        <f t="shared" si="148"/>
        <v>0</v>
      </c>
      <c r="AE46" s="32">
        <f t="shared" si="148"/>
        <v>0</v>
      </c>
      <c r="AF46" s="32">
        <f t="shared" si="148"/>
        <v>0</v>
      </c>
      <c r="AG46" s="32">
        <f t="shared" si="148"/>
        <v>0</v>
      </c>
      <c r="AH46" s="32">
        <f t="shared" si="148"/>
        <v>0</v>
      </c>
      <c r="AI46" s="32">
        <f t="shared" si="148"/>
        <v>0</v>
      </c>
      <c r="AJ46" s="32">
        <f t="shared" si="148"/>
        <v>0</v>
      </c>
      <c r="AK46" s="32">
        <f t="shared" si="148"/>
        <v>0</v>
      </c>
      <c r="AL46" s="32">
        <f t="shared" ref="AL46:AU48" si="149">SUMIF($B$66:$B$91,$B46,AL$66:AL$91)</f>
        <v>0</v>
      </c>
      <c r="AM46" s="32">
        <f t="shared" si="149"/>
        <v>0</v>
      </c>
      <c r="AN46" s="32">
        <f t="shared" si="149"/>
        <v>0</v>
      </c>
      <c r="AO46" s="32">
        <f t="shared" si="149"/>
        <v>0</v>
      </c>
      <c r="AP46" s="32">
        <f t="shared" si="149"/>
        <v>0</v>
      </c>
      <c r="AQ46" s="32">
        <f t="shared" si="149"/>
        <v>0</v>
      </c>
      <c r="AR46" s="32">
        <f t="shared" si="149"/>
        <v>0</v>
      </c>
      <c r="AS46" s="32">
        <f t="shared" si="149"/>
        <v>0</v>
      </c>
      <c r="AT46" s="32">
        <f t="shared" si="149"/>
        <v>0</v>
      </c>
      <c r="AU46" s="32">
        <f t="shared" si="149"/>
        <v>0</v>
      </c>
      <c r="AV46" s="32">
        <f t="shared" ref="AV46:BP48" si="150">SUMIF($B$66:$B$91,$B46,AV$66:AV$91)</f>
        <v>0</v>
      </c>
      <c r="AW46" s="32">
        <f t="shared" si="150"/>
        <v>0</v>
      </c>
      <c r="AX46" s="32">
        <f t="shared" si="150"/>
        <v>0</v>
      </c>
      <c r="AY46" s="32">
        <f t="shared" si="150"/>
        <v>0</v>
      </c>
      <c r="AZ46" s="32">
        <f t="shared" si="150"/>
        <v>0</v>
      </c>
      <c r="BA46" s="32">
        <f t="shared" si="150"/>
        <v>0</v>
      </c>
      <c r="BB46" s="32">
        <f t="shared" si="150"/>
        <v>0</v>
      </c>
      <c r="BC46" s="32">
        <f t="shared" si="150"/>
        <v>0</v>
      </c>
      <c r="BD46" s="32">
        <f t="shared" si="150"/>
        <v>0</v>
      </c>
      <c r="BE46" s="32">
        <f t="shared" si="150"/>
        <v>0</v>
      </c>
      <c r="BF46" s="32">
        <f t="shared" si="150"/>
        <v>0</v>
      </c>
      <c r="BG46" s="32">
        <f t="shared" si="150"/>
        <v>0</v>
      </c>
      <c r="BH46" s="32">
        <f t="shared" si="150"/>
        <v>0</v>
      </c>
      <c r="BI46" s="32">
        <f t="shared" si="150"/>
        <v>0</v>
      </c>
      <c r="BJ46" s="32">
        <f t="shared" si="150"/>
        <v>0</v>
      </c>
      <c r="BK46" s="32">
        <f t="shared" si="150"/>
        <v>0</v>
      </c>
      <c r="BL46" s="32">
        <f t="shared" si="150"/>
        <v>0</v>
      </c>
      <c r="BM46" s="32">
        <f t="shared" si="150"/>
        <v>0</v>
      </c>
      <c r="BN46" s="32">
        <f t="shared" si="150"/>
        <v>0</v>
      </c>
      <c r="BO46" s="32">
        <f t="shared" si="150"/>
        <v>0</v>
      </c>
      <c r="BP46" s="32">
        <f t="shared" si="150"/>
        <v>0</v>
      </c>
    </row>
    <row r="47" spans="1:68" ht="12.75" hidden="1" customHeight="1" outlineLevel="1" x14ac:dyDescent="0.2">
      <c r="A47" s="30"/>
      <c r="B47" s="67">
        <f>Remaining!A47</f>
        <v>470</v>
      </c>
      <c r="C47" s="28" t="str">
        <f>Remaining!B47</f>
        <v xml:space="preserve">Pipeline Design                </v>
      </c>
      <c r="D47" s="32">
        <f t="shared" si="145"/>
        <v>5466</v>
      </c>
      <c r="E47" s="32">
        <f t="shared" si="145"/>
        <v>1147.54</v>
      </c>
      <c r="F47" s="32">
        <f t="shared" si="145"/>
        <v>4318.46</v>
      </c>
      <c r="G47" s="32">
        <f t="shared" si="44"/>
        <v>0</v>
      </c>
      <c r="H47" s="32">
        <f t="shared" si="146"/>
        <v>0</v>
      </c>
      <c r="I47" s="32">
        <f t="shared" si="146"/>
        <v>0</v>
      </c>
      <c r="J47" s="32">
        <f t="shared" si="146"/>
        <v>0</v>
      </c>
      <c r="K47" s="32">
        <f t="shared" si="146"/>
        <v>0</v>
      </c>
      <c r="L47" s="32">
        <f t="shared" si="146"/>
        <v>159</v>
      </c>
      <c r="M47" s="32">
        <f t="shared" si="146"/>
        <v>228.3</v>
      </c>
      <c r="N47" s="32">
        <f t="shared" si="146"/>
        <v>297.58999999999997</v>
      </c>
      <c r="O47" s="32">
        <f t="shared" si="146"/>
        <v>366.89</v>
      </c>
      <c r="P47" s="32">
        <f t="shared" si="146"/>
        <v>441.1</v>
      </c>
      <c r="Q47" s="32">
        <f t="shared" si="146"/>
        <v>500.12</v>
      </c>
      <c r="R47" s="32">
        <f t="shared" si="147"/>
        <v>573.75</v>
      </c>
      <c r="S47" s="32">
        <f t="shared" si="147"/>
        <v>664.31</v>
      </c>
      <c r="T47" s="32">
        <f t="shared" si="147"/>
        <v>759.15</v>
      </c>
      <c r="U47" s="32">
        <f t="shared" si="147"/>
        <v>853.33</v>
      </c>
      <c r="V47" s="32">
        <f t="shared" si="147"/>
        <v>927.87</v>
      </c>
      <c r="W47" s="32">
        <f t="shared" si="147"/>
        <v>1021.04</v>
      </c>
      <c r="X47" s="32">
        <f t="shared" si="147"/>
        <v>1147.54</v>
      </c>
      <c r="Y47" s="32">
        <f t="shared" si="147"/>
        <v>0</v>
      </c>
      <c r="Z47" s="32">
        <f t="shared" si="147"/>
        <v>0</v>
      </c>
      <c r="AA47" s="32">
        <f t="shared" si="147"/>
        <v>0</v>
      </c>
      <c r="AB47" s="32">
        <f t="shared" si="148"/>
        <v>0</v>
      </c>
      <c r="AC47" s="32">
        <f t="shared" si="148"/>
        <v>0</v>
      </c>
      <c r="AD47" s="32">
        <f t="shared" si="148"/>
        <v>0</v>
      </c>
      <c r="AE47" s="32">
        <f t="shared" si="148"/>
        <v>0</v>
      </c>
      <c r="AF47" s="32">
        <f t="shared" si="148"/>
        <v>0</v>
      </c>
      <c r="AG47" s="32">
        <f t="shared" si="148"/>
        <v>0</v>
      </c>
      <c r="AH47" s="32">
        <f t="shared" si="148"/>
        <v>0</v>
      </c>
      <c r="AI47" s="32">
        <f t="shared" si="148"/>
        <v>0</v>
      </c>
      <c r="AJ47" s="32">
        <f t="shared" si="148"/>
        <v>0</v>
      </c>
      <c r="AK47" s="32">
        <f t="shared" si="148"/>
        <v>0</v>
      </c>
      <c r="AL47" s="32">
        <f t="shared" si="149"/>
        <v>0</v>
      </c>
      <c r="AM47" s="32">
        <f t="shared" si="149"/>
        <v>0</v>
      </c>
      <c r="AN47" s="32">
        <f t="shared" si="149"/>
        <v>0</v>
      </c>
      <c r="AO47" s="32">
        <f t="shared" si="149"/>
        <v>0</v>
      </c>
      <c r="AP47" s="32">
        <f t="shared" si="149"/>
        <v>0</v>
      </c>
      <c r="AQ47" s="32">
        <f t="shared" si="149"/>
        <v>0</v>
      </c>
      <c r="AR47" s="32">
        <f t="shared" si="149"/>
        <v>0</v>
      </c>
      <c r="AS47" s="32">
        <f t="shared" si="149"/>
        <v>0</v>
      </c>
      <c r="AT47" s="32">
        <f t="shared" si="149"/>
        <v>0</v>
      </c>
      <c r="AU47" s="32">
        <f t="shared" si="149"/>
        <v>0</v>
      </c>
      <c r="AV47" s="32">
        <f t="shared" si="150"/>
        <v>0</v>
      </c>
      <c r="AW47" s="32">
        <f t="shared" si="150"/>
        <v>0</v>
      </c>
      <c r="AX47" s="32">
        <f t="shared" si="150"/>
        <v>0</v>
      </c>
      <c r="AY47" s="32">
        <f t="shared" si="150"/>
        <v>0</v>
      </c>
      <c r="AZ47" s="32">
        <f t="shared" si="150"/>
        <v>0</v>
      </c>
      <c r="BA47" s="32">
        <f t="shared" si="150"/>
        <v>0</v>
      </c>
      <c r="BB47" s="32">
        <f t="shared" si="150"/>
        <v>0</v>
      </c>
      <c r="BC47" s="32">
        <f t="shared" si="150"/>
        <v>0</v>
      </c>
      <c r="BD47" s="32">
        <f t="shared" si="150"/>
        <v>0</v>
      </c>
      <c r="BE47" s="32">
        <f t="shared" si="150"/>
        <v>0</v>
      </c>
      <c r="BF47" s="32">
        <f t="shared" si="150"/>
        <v>0</v>
      </c>
      <c r="BG47" s="32">
        <f t="shared" si="150"/>
        <v>0</v>
      </c>
      <c r="BH47" s="32">
        <f t="shared" si="150"/>
        <v>0</v>
      </c>
      <c r="BI47" s="32">
        <f t="shared" si="150"/>
        <v>0</v>
      </c>
      <c r="BJ47" s="32">
        <f t="shared" si="150"/>
        <v>0</v>
      </c>
      <c r="BK47" s="32">
        <f t="shared" si="150"/>
        <v>0</v>
      </c>
      <c r="BL47" s="32">
        <f t="shared" si="150"/>
        <v>0</v>
      </c>
      <c r="BM47" s="32">
        <f t="shared" si="150"/>
        <v>0</v>
      </c>
      <c r="BN47" s="32">
        <f t="shared" si="150"/>
        <v>0</v>
      </c>
      <c r="BO47" s="32">
        <f t="shared" si="150"/>
        <v>0</v>
      </c>
      <c r="BP47" s="32">
        <f t="shared" si="150"/>
        <v>0</v>
      </c>
    </row>
    <row r="48" spans="1:68" ht="12.75" hidden="1" customHeight="1" outlineLevel="1" x14ac:dyDescent="0.2">
      <c r="A48" s="30"/>
      <c r="B48" s="67">
        <f>Remaining!A48</f>
        <v>0</v>
      </c>
      <c r="C48" s="28">
        <f>Remaining!B48</f>
        <v>0</v>
      </c>
      <c r="D48" s="32">
        <f t="shared" si="145"/>
        <v>0</v>
      </c>
      <c r="E48" s="32">
        <f t="shared" si="145"/>
        <v>0</v>
      </c>
      <c r="F48" s="32">
        <f t="shared" si="145"/>
        <v>0</v>
      </c>
      <c r="G48" s="32">
        <f t="shared" si="44"/>
        <v>0</v>
      </c>
      <c r="H48" s="32">
        <f t="shared" si="146"/>
        <v>0</v>
      </c>
      <c r="I48" s="32">
        <f t="shared" si="146"/>
        <v>0</v>
      </c>
      <c r="J48" s="32">
        <f t="shared" si="146"/>
        <v>0</v>
      </c>
      <c r="K48" s="32">
        <f t="shared" si="146"/>
        <v>0</v>
      </c>
      <c r="L48" s="32">
        <f t="shared" si="146"/>
        <v>0</v>
      </c>
      <c r="M48" s="32">
        <f t="shared" si="146"/>
        <v>0</v>
      </c>
      <c r="N48" s="32">
        <f t="shared" si="146"/>
        <v>0</v>
      </c>
      <c r="O48" s="32">
        <f t="shared" si="146"/>
        <v>0</v>
      </c>
      <c r="P48" s="32">
        <f t="shared" si="146"/>
        <v>0</v>
      </c>
      <c r="Q48" s="32">
        <f t="shared" si="146"/>
        <v>0</v>
      </c>
      <c r="R48" s="32">
        <f t="shared" si="147"/>
        <v>0</v>
      </c>
      <c r="S48" s="32">
        <f t="shared" si="147"/>
        <v>0</v>
      </c>
      <c r="T48" s="32">
        <f t="shared" si="147"/>
        <v>0</v>
      </c>
      <c r="U48" s="32">
        <f t="shared" si="147"/>
        <v>0</v>
      </c>
      <c r="V48" s="32">
        <f t="shared" si="147"/>
        <v>0</v>
      </c>
      <c r="W48" s="32">
        <f t="shared" si="147"/>
        <v>0</v>
      </c>
      <c r="X48" s="32">
        <f t="shared" si="147"/>
        <v>0</v>
      </c>
      <c r="Y48" s="32">
        <f t="shared" si="147"/>
        <v>0</v>
      </c>
      <c r="Z48" s="32">
        <f t="shared" si="147"/>
        <v>0</v>
      </c>
      <c r="AA48" s="32">
        <f t="shared" si="147"/>
        <v>0</v>
      </c>
      <c r="AB48" s="32">
        <f t="shared" si="148"/>
        <v>0</v>
      </c>
      <c r="AC48" s="32">
        <f t="shared" si="148"/>
        <v>0</v>
      </c>
      <c r="AD48" s="32">
        <f t="shared" si="148"/>
        <v>0</v>
      </c>
      <c r="AE48" s="32">
        <f t="shared" si="148"/>
        <v>0</v>
      </c>
      <c r="AF48" s="32">
        <f t="shared" si="148"/>
        <v>0</v>
      </c>
      <c r="AG48" s="32">
        <f t="shared" si="148"/>
        <v>0</v>
      </c>
      <c r="AH48" s="32">
        <f t="shared" si="148"/>
        <v>0</v>
      </c>
      <c r="AI48" s="32">
        <f t="shared" si="148"/>
        <v>0</v>
      </c>
      <c r="AJ48" s="32">
        <f t="shared" si="148"/>
        <v>0</v>
      </c>
      <c r="AK48" s="32">
        <f t="shared" si="148"/>
        <v>0</v>
      </c>
      <c r="AL48" s="32">
        <f t="shared" si="149"/>
        <v>0</v>
      </c>
      <c r="AM48" s="32">
        <f t="shared" si="149"/>
        <v>0</v>
      </c>
      <c r="AN48" s="32">
        <f t="shared" si="149"/>
        <v>0</v>
      </c>
      <c r="AO48" s="32">
        <f t="shared" si="149"/>
        <v>0</v>
      </c>
      <c r="AP48" s="32">
        <f t="shared" si="149"/>
        <v>0</v>
      </c>
      <c r="AQ48" s="32">
        <f t="shared" si="149"/>
        <v>0</v>
      </c>
      <c r="AR48" s="32">
        <f t="shared" si="149"/>
        <v>0</v>
      </c>
      <c r="AS48" s="32">
        <f t="shared" si="149"/>
        <v>0</v>
      </c>
      <c r="AT48" s="32">
        <f t="shared" si="149"/>
        <v>0</v>
      </c>
      <c r="AU48" s="32">
        <f t="shared" si="149"/>
        <v>0</v>
      </c>
      <c r="AV48" s="32">
        <f t="shared" si="150"/>
        <v>0</v>
      </c>
      <c r="AW48" s="32">
        <f t="shared" si="150"/>
        <v>0</v>
      </c>
      <c r="AX48" s="32">
        <f t="shared" si="150"/>
        <v>0</v>
      </c>
      <c r="AY48" s="32">
        <f t="shared" si="150"/>
        <v>0</v>
      </c>
      <c r="AZ48" s="32">
        <f t="shared" si="150"/>
        <v>0</v>
      </c>
      <c r="BA48" s="32">
        <f t="shared" si="150"/>
        <v>0</v>
      </c>
      <c r="BB48" s="32">
        <f t="shared" si="150"/>
        <v>0</v>
      </c>
      <c r="BC48" s="32">
        <f t="shared" si="150"/>
        <v>0</v>
      </c>
      <c r="BD48" s="32">
        <f t="shared" si="150"/>
        <v>0</v>
      </c>
      <c r="BE48" s="32">
        <f t="shared" si="150"/>
        <v>0</v>
      </c>
      <c r="BF48" s="32">
        <f t="shared" si="150"/>
        <v>0</v>
      </c>
      <c r="BG48" s="32">
        <f t="shared" si="150"/>
        <v>0</v>
      </c>
      <c r="BH48" s="32">
        <f t="shared" si="150"/>
        <v>0</v>
      </c>
      <c r="BI48" s="32">
        <f t="shared" si="150"/>
        <v>0</v>
      </c>
      <c r="BJ48" s="32">
        <f t="shared" si="150"/>
        <v>0</v>
      </c>
      <c r="BK48" s="32">
        <f t="shared" si="150"/>
        <v>0</v>
      </c>
      <c r="BL48" s="32">
        <f t="shared" si="150"/>
        <v>0</v>
      </c>
      <c r="BM48" s="32">
        <f t="shared" si="150"/>
        <v>0</v>
      </c>
      <c r="BN48" s="32">
        <f t="shared" si="150"/>
        <v>0</v>
      </c>
      <c r="BO48" s="32">
        <f t="shared" si="150"/>
        <v>0</v>
      </c>
      <c r="BP48" s="32">
        <f t="shared" si="150"/>
        <v>0</v>
      </c>
    </row>
    <row r="49" spans="1:68" ht="12.75" customHeight="1" collapsed="1" x14ac:dyDescent="0.2">
      <c r="A49" s="30"/>
      <c r="B49" s="149" t="str">
        <f>Remaining!A49</f>
        <v>09.</v>
      </c>
      <c r="C49" s="150" t="str">
        <f>Remaining!B49</f>
        <v>Civil Engineering &amp; Design</v>
      </c>
      <c r="D49" s="150">
        <f>SUM(D50:D52)</f>
        <v>503</v>
      </c>
      <c r="E49" s="150">
        <f t="shared" ref="E49:AZ49" si="151">SUM(E50:E52)</f>
        <v>233</v>
      </c>
      <c r="F49" s="150">
        <f t="shared" si="151"/>
        <v>270</v>
      </c>
      <c r="G49" s="150">
        <f t="shared" si="151"/>
        <v>0</v>
      </c>
      <c r="H49" s="150">
        <f t="shared" si="151"/>
        <v>0</v>
      </c>
      <c r="I49" s="150">
        <f t="shared" si="151"/>
        <v>0</v>
      </c>
      <c r="J49" s="150">
        <f t="shared" si="151"/>
        <v>0</v>
      </c>
      <c r="K49" s="150">
        <f t="shared" si="151"/>
        <v>0</v>
      </c>
      <c r="L49" s="150">
        <f t="shared" si="151"/>
        <v>24</v>
      </c>
      <c r="M49" s="150">
        <f t="shared" si="151"/>
        <v>54.89</v>
      </c>
      <c r="N49" s="150">
        <f t="shared" si="151"/>
        <v>85.78</v>
      </c>
      <c r="O49" s="150">
        <f t="shared" si="151"/>
        <v>116.67</v>
      </c>
      <c r="P49" s="150">
        <f t="shared" si="151"/>
        <v>147.56</v>
      </c>
      <c r="Q49" s="150">
        <f t="shared" si="151"/>
        <v>172.28</v>
      </c>
      <c r="R49" s="150">
        <f t="shared" si="151"/>
        <v>203.16</v>
      </c>
      <c r="S49" s="150">
        <f t="shared" si="151"/>
        <v>212.72</v>
      </c>
      <c r="T49" s="150">
        <f t="shared" si="151"/>
        <v>216.95</v>
      </c>
      <c r="U49" s="150">
        <f t="shared" si="151"/>
        <v>221.17</v>
      </c>
      <c r="V49" s="150">
        <f t="shared" si="151"/>
        <v>224.55</v>
      </c>
      <c r="W49" s="150">
        <f t="shared" si="151"/>
        <v>228.78</v>
      </c>
      <c r="X49" s="150">
        <f t="shared" si="151"/>
        <v>233</v>
      </c>
      <c r="Y49" s="150">
        <f t="shared" si="151"/>
        <v>0</v>
      </c>
      <c r="Z49" s="150">
        <f t="shared" si="151"/>
        <v>0</v>
      </c>
      <c r="AA49" s="150">
        <f t="shared" si="151"/>
        <v>0</v>
      </c>
      <c r="AB49" s="150">
        <f t="shared" si="151"/>
        <v>0</v>
      </c>
      <c r="AC49" s="150">
        <f t="shared" si="151"/>
        <v>0</v>
      </c>
      <c r="AD49" s="150">
        <f t="shared" si="151"/>
        <v>0</v>
      </c>
      <c r="AE49" s="150">
        <f t="shared" si="151"/>
        <v>0</v>
      </c>
      <c r="AF49" s="150">
        <f t="shared" si="151"/>
        <v>0</v>
      </c>
      <c r="AG49" s="150">
        <f t="shared" si="151"/>
        <v>0</v>
      </c>
      <c r="AH49" s="150">
        <f t="shared" si="151"/>
        <v>0</v>
      </c>
      <c r="AI49" s="150">
        <f t="shared" si="151"/>
        <v>0</v>
      </c>
      <c r="AJ49" s="150">
        <f t="shared" si="151"/>
        <v>0</v>
      </c>
      <c r="AK49" s="150">
        <f t="shared" si="151"/>
        <v>0</v>
      </c>
      <c r="AL49" s="150">
        <f t="shared" si="151"/>
        <v>0</v>
      </c>
      <c r="AM49" s="150">
        <f t="shared" si="151"/>
        <v>0</v>
      </c>
      <c r="AN49" s="150">
        <f t="shared" si="151"/>
        <v>0</v>
      </c>
      <c r="AO49" s="150">
        <f t="shared" si="151"/>
        <v>0</v>
      </c>
      <c r="AP49" s="150">
        <f t="shared" si="151"/>
        <v>0</v>
      </c>
      <c r="AQ49" s="150">
        <f t="shared" si="151"/>
        <v>0</v>
      </c>
      <c r="AR49" s="150">
        <f t="shared" si="151"/>
        <v>0</v>
      </c>
      <c r="AS49" s="150">
        <f t="shared" si="151"/>
        <v>0</v>
      </c>
      <c r="AT49" s="150">
        <f t="shared" si="151"/>
        <v>0</v>
      </c>
      <c r="AU49" s="150">
        <f t="shared" si="151"/>
        <v>0</v>
      </c>
      <c r="AV49" s="150">
        <f t="shared" si="151"/>
        <v>0</v>
      </c>
      <c r="AW49" s="150">
        <f t="shared" si="151"/>
        <v>0</v>
      </c>
      <c r="AX49" s="150">
        <f t="shared" si="151"/>
        <v>0</v>
      </c>
      <c r="AY49" s="150">
        <f t="shared" si="151"/>
        <v>0</v>
      </c>
      <c r="AZ49" s="150">
        <f t="shared" si="151"/>
        <v>0</v>
      </c>
      <c r="BA49" s="150">
        <f t="shared" ref="BA49:BP49" si="152">SUM(BA50:BA52)</f>
        <v>0</v>
      </c>
      <c r="BB49" s="150">
        <f t="shared" si="152"/>
        <v>0</v>
      </c>
      <c r="BC49" s="150">
        <f t="shared" si="152"/>
        <v>0</v>
      </c>
      <c r="BD49" s="150">
        <f t="shared" si="152"/>
        <v>0</v>
      </c>
      <c r="BE49" s="150">
        <f t="shared" si="152"/>
        <v>0</v>
      </c>
      <c r="BF49" s="150">
        <f t="shared" si="152"/>
        <v>0</v>
      </c>
      <c r="BG49" s="150">
        <f t="shared" si="152"/>
        <v>0</v>
      </c>
      <c r="BH49" s="150">
        <f t="shared" si="152"/>
        <v>0</v>
      </c>
      <c r="BI49" s="150">
        <f t="shared" si="152"/>
        <v>0</v>
      </c>
      <c r="BJ49" s="150">
        <f t="shared" si="152"/>
        <v>0</v>
      </c>
      <c r="BK49" s="150">
        <f t="shared" si="152"/>
        <v>0</v>
      </c>
      <c r="BL49" s="150">
        <f t="shared" si="152"/>
        <v>0</v>
      </c>
      <c r="BM49" s="150">
        <f t="shared" si="152"/>
        <v>0</v>
      </c>
      <c r="BN49" s="150">
        <f t="shared" si="152"/>
        <v>0</v>
      </c>
      <c r="BO49" s="150">
        <f t="shared" si="152"/>
        <v>0</v>
      </c>
      <c r="BP49" s="150">
        <f t="shared" si="152"/>
        <v>0</v>
      </c>
    </row>
    <row r="50" spans="1:68" s="38" customFormat="1" ht="12.75" hidden="1" customHeight="1" outlineLevel="1" x14ac:dyDescent="0.2">
      <c r="A50" s="27"/>
      <c r="B50" s="67">
        <f>Remaining!A50</f>
        <v>380</v>
      </c>
      <c r="C50" s="28" t="str">
        <f>Remaining!B50</f>
        <v xml:space="preserve">Civil - Earthworks Engineering </v>
      </c>
      <c r="D50" s="32">
        <f t="shared" ref="D50:F52" si="153">SUMIF($B$66:$B$91,$B50,D$66:D$91)</f>
        <v>237</v>
      </c>
      <c r="E50" s="32">
        <f t="shared" si="153"/>
        <v>144</v>
      </c>
      <c r="F50" s="32">
        <f t="shared" si="153"/>
        <v>93</v>
      </c>
      <c r="G50" s="32">
        <f t="shared" si="44"/>
        <v>0</v>
      </c>
      <c r="H50" s="32">
        <f t="shared" ref="H50:Q52" si="154">SUMIF($B$66:$B$91,$B50,H$66:H$91)</f>
        <v>0</v>
      </c>
      <c r="I50" s="32">
        <f t="shared" si="154"/>
        <v>0</v>
      </c>
      <c r="J50" s="32">
        <f t="shared" si="154"/>
        <v>0</v>
      </c>
      <c r="K50" s="32">
        <f t="shared" si="154"/>
        <v>0</v>
      </c>
      <c r="L50" s="32">
        <f t="shared" si="154"/>
        <v>15</v>
      </c>
      <c r="M50" s="32">
        <f t="shared" si="154"/>
        <v>32.56</v>
      </c>
      <c r="N50" s="32">
        <f t="shared" si="154"/>
        <v>50.11</v>
      </c>
      <c r="O50" s="32">
        <f t="shared" si="154"/>
        <v>67.67</v>
      </c>
      <c r="P50" s="32">
        <f t="shared" si="154"/>
        <v>85.23</v>
      </c>
      <c r="Q50" s="32">
        <f t="shared" si="154"/>
        <v>99.28</v>
      </c>
      <c r="R50" s="32">
        <f t="shared" ref="R50:AA52" si="155">SUMIF($B$66:$B$91,$B50,R$66:R$91)</f>
        <v>116.83</v>
      </c>
      <c r="S50" s="32">
        <f t="shared" si="155"/>
        <v>123.72</v>
      </c>
      <c r="T50" s="32">
        <f t="shared" si="155"/>
        <v>127.95</v>
      </c>
      <c r="U50" s="32">
        <f t="shared" si="155"/>
        <v>132.16999999999999</v>
      </c>
      <c r="V50" s="32">
        <f t="shared" si="155"/>
        <v>135.55000000000001</v>
      </c>
      <c r="W50" s="32">
        <f t="shared" si="155"/>
        <v>139.78</v>
      </c>
      <c r="X50" s="32">
        <f t="shared" si="155"/>
        <v>144</v>
      </c>
      <c r="Y50" s="32">
        <f t="shared" si="155"/>
        <v>0</v>
      </c>
      <c r="Z50" s="32">
        <f t="shared" si="155"/>
        <v>0</v>
      </c>
      <c r="AA50" s="32">
        <f t="shared" si="155"/>
        <v>0</v>
      </c>
      <c r="AB50" s="32">
        <f t="shared" ref="AB50:AK52" si="156">SUMIF($B$66:$B$91,$B50,AB$66:AB$91)</f>
        <v>0</v>
      </c>
      <c r="AC50" s="32">
        <f t="shared" si="156"/>
        <v>0</v>
      </c>
      <c r="AD50" s="32">
        <f t="shared" si="156"/>
        <v>0</v>
      </c>
      <c r="AE50" s="32">
        <f t="shared" si="156"/>
        <v>0</v>
      </c>
      <c r="AF50" s="32">
        <f t="shared" si="156"/>
        <v>0</v>
      </c>
      <c r="AG50" s="32">
        <f t="shared" si="156"/>
        <v>0</v>
      </c>
      <c r="AH50" s="32">
        <f t="shared" si="156"/>
        <v>0</v>
      </c>
      <c r="AI50" s="32">
        <f t="shared" si="156"/>
        <v>0</v>
      </c>
      <c r="AJ50" s="32">
        <f t="shared" si="156"/>
        <v>0</v>
      </c>
      <c r="AK50" s="32">
        <f t="shared" si="156"/>
        <v>0</v>
      </c>
      <c r="AL50" s="32">
        <f t="shared" ref="AL50:AU52" si="157">SUMIF($B$66:$B$91,$B50,AL$66:AL$91)</f>
        <v>0</v>
      </c>
      <c r="AM50" s="32">
        <f t="shared" si="157"/>
        <v>0</v>
      </c>
      <c r="AN50" s="32">
        <f t="shared" si="157"/>
        <v>0</v>
      </c>
      <c r="AO50" s="32">
        <f t="shared" si="157"/>
        <v>0</v>
      </c>
      <c r="AP50" s="32">
        <f t="shared" si="157"/>
        <v>0</v>
      </c>
      <c r="AQ50" s="32">
        <f t="shared" si="157"/>
        <v>0</v>
      </c>
      <c r="AR50" s="32">
        <f t="shared" si="157"/>
        <v>0</v>
      </c>
      <c r="AS50" s="32">
        <f t="shared" si="157"/>
        <v>0</v>
      </c>
      <c r="AT50" s="32">
        <f t="shared" si="157"/>
        <v>0</v>
      </c>
      <c r="AU50" s="32">
        <f t="shared" si="157"/>
        <v>0</v>
      </c>
      <c r="AV50" s="32">
        <f t="shared" ref="AV50:BP52" si="158">SUMIF($B$66:$B$91,$B50,AV$66:AV$91)</f>
        <v>0</v>
      </c>
      <c r="AW50" s="32">
        <f t="shared" si="158"/>
        <v>0</v>
      </c>
      <c r="AX50" s="32">
        <f t="shared" si="158"/>
        <v>0</v>
      </c>
      <c r="AY50" s="32">
        <f t="shared" si="158"/>
        <v>0</v>
      </c>
      <c r="AZ50" s="32">
        <f t="shared" si="158"/>
        <v>0</v>
      </c>
      <c r="BA50" s="32">
        <f t="shared" si="158"/>
        <v>0</v>
      </c>
      <c r="BB50" s="32">
        <f t="shared" si="158"/>
        <v>0</v>
      </c>
      <c r="BC50" s="32">
        <f t="shared" si="158"/>
        <v>0</v>
      </c>
      <c r="BD50" s="32">
        <f t="shared" si="158"/>
        <v>0</v>
      </c>
      <c r="BE50" s="32">
        <f t="shared" si="158"/>
        <v>0</v>
      </c>
      <c r="BF50" s="32">
        <f t="shared" si="158"/>
        <v>0</v>
      </c>
      <c r="BG50" s="32">
        <f t="shared" si="158"/>
        <v>0</v>
      </c>
      <c r="BH50" s="32">
        <f t="shared" si="158"/>
        <v>0</v>
      </c>
      <c r="BI50" s="32">
        <f t="shared" si="158"/>
        <v>0</v>
      </c>
      <c r="BJ50" s="32">
        <f t="shared" si="158"/>
        <v>0</v>
      </c>
      <c r="BK50" s="32">
        <f t="shared" si="158"/>
        <v>0</v>
      </c>
      <c r="BL50" s="32">
        <f t="shared" si="158"/>
        <v>0</v>
      </c>
      <c r="BM50" s="32">
        <f t="shared" si="158"/>
        <v>0</v>
      </c>
      <c r="BN50" s="32">
        <f t="shared" si="158"/>
        <v>0</v>
      </c>
      <c r="BO50" s="32">
        <f t="shared" si="158"/>
        <v>0</v>
      </c>
      <c r="BP50" s="32">
        <f t="shared" si="158"/>
        <v>0</v>
      </c>
    </row>
    <row r="51" spans="1:68" ht="12.75" hidden="1" customHeight="1" outlineLevel="1" x14ac:dyDescent="0.2">
      <c r="A51" s="30"/>
      <c r="B51" s="67">
        <f>Remaining!A51</f>
        <v>480</v>
      </c>
      <c r="C51" s="28" t="str">
        <f>Remaining!B51</f>
        <v xml:space="preserve">Civil - Earthworks Design      </v>
      </c>
      <c r="D51" s="32">
        <f t="shared" si="153"/>
        <v>266</v>
      </c>
      <c r="E51" s="32">
        <f t="shared" si="153"/>
        <v>89</v>
      </c>
      <c r="F51" s="32">
        <f t="shared" si="153"/>
        <v>177</v>
      </c>
      <c r="G51" s="32">
        <f t="shared" si="44"/>
        <v>0</v>
      </c>
      <c r="H51" s="32">
        <f t="shared" si="154"/>
        <v>0</v>
      </c>
      <c r="I51" s="32">
        <f t="shared" si="154"/>
        <v>0</v>
      </c>
      <c r="J51" s="32">
        <f t="shared" si="154"/>
        <v>0</v>
      </c>
      <c r="K51" s="32">
        <f t="shared" si="154"/>
        <v>0</v>
      </c>
      <c r="L51" s="32">
        <f t="shared" si="154"/>
        <v>9</v>
      </c>
      <c r="M51" s="32">
        <f t="shared" si="154"/>
        <v>22.33</v>
      </c>
      <c r="N51" s="32">
        <f t="shared" si="154"/>
        <v>35.67</v>
      </c>
      <c r="O51" s="32">
        <f t="shared" si="154"/>
        <v>49</v>
      </c>
      <c r="P51" s="32">
        <f t="shared" si="154"/>
        <v>62.33</v>
      </c>
      <c r="Q51" s="32">
        <f t="shared" si="154"/>
        <v>73</v>
      </c>
      <c r="R51" s="32">
        <f t="shared" si="155"/>
        <v>86.33</v>
      </c>
      <c r="S51" s="32">
        <f t="shared" si="155"/>
        <v>89</v>
      </c>
      <c r="T51" s="32">
        <f t="shared" si="155"/>
        <v>89</v>
      </c>
      <c r="U51" s="32">
        <f t="shared" si="155"/>
        <v>89</v>
      </c>
      <c r="V51" s="32">
        <f t="shared" si="155"/>
        <v>89</v>
      </c>
      <c r="W51" s="32">
        <f t="shared" si="155"/>
        <v>89</v>
      </c>
      <c r="X51" s="32">
        <f t="shared" si="155"/>
        <v>89</v>
      </c>
      <c r="Y51" s="32">
        <f t="shared" si="155"/>
        <v>0</v>
      </c>
      <c r="Z51" s="32">
        <f t="shared" si="155"/>
        <v>0</v>
      </c>
      <c r="AA51" s="32">
        <f t="shared" si="155"/>
        <v>0</v>
      </c>
      <c r="AB51" s="32">
        <f t="shared" si="156"/>
        <v>0</v>
      </c>
      <c r="AC51" s="32">
        <f t="shared" si="156"/>
        <v>0</v>
      </c>
      <c r="AD51" s="32">
        <f t="shared" si="156"/>
        <v>0</v>
      </c>
      <c r="AE51" s="32">
        <f t="shared" si="156"/>
        <v>0</v>
      </c>
      <c r="AF51" s="32">
        <f t="shared" si="156"/>
        <v>0</v>
      </c>
      <c r="AG51" s="32">
        <f t="shared" si="156"/>
        <v>0</v>
      </c>
      <c r="AH51" s="32">
        <f t="shared" si="156"/>
        <v>0</v>
      </c>
      <c r="AI51" s="32">
        <f t="shared" si="156"/>
        <v>0</v>
      </c>
      <c r="AJ51" s="32">
        <f t="shared" si="156"/>
        <v>0</v>
      </c>
      <c r="AK51" s="32">
        <f t="shared" si="156"/>
        <v>0</v>
      </c>
      <c r="AL51" s="32">
        <f t="shared" si="157"/>
        <v>0</v>
      </c>
      <c r="AM51" s="32">
        <f t="shared" si="157"/>
        <v>0</v>
      </c>
      <c r="AN51" s="32">
        <f t="shared" si="157"/>
        <v>0</v>
      </c>
      <c r="AO51" s="32">
        <f t="shared" si="157"/>
        <v>0</v>
      </c>
      <c r="AP51" s="32">
        <f t="shared" si="157"/>
        <v>0</v>
      </c>
      <c r="AQ51" s="32">
        <f t="shared" si="157"/>
        <v>0</v>
      </c>
      <c r="AR51" s="32">
        <f t="shared" si="157"/>
        <v>0</v>
      </c>
      <c r="AS51" s="32">
        <f t="shared" si="157"/>
        <v>0</v>
      </c>
      <c r="AT51" s="32">
        <f t="shared" si="157"/>
        <v>0</v>
      </c>
      <c r="AU51" s="32">
        <f t="shared" si="157"/>
        <v>0</v>
      </c>
      <c r="AV51" s="32">
        <f t="shared" si="158"/>
        <v>0</v>
      </c>
      <c r="AW51" s="32">
        <f t="shared" si="158"/>
        <v>0</v>
      </c>
      <c r="AX51" s="32">
        <f t="shared" si="158"/>
        <v>0</v>
      </c>
      <c r="AY51" s="32">
        <f t="shared" si="158"/>
        <v>0</v>
      </c>
      <c r="AZ51" s="32">
        <f t="shared" si="158"/>
        <v>0</v>
      </c>
      <c r="BA51" s="32">
        <f t="shared" si="158"/>
        <v>0</v>
      </c>
      <c r="BB51" s="32">
        <f t="shared" si="158"/>
        <v>0</v>
      </c>
      <c r="BC51" s="32">
        <f t="shared" si="158"/>
        <v>0</v>
      </c>
      <c r="BD51" s="32">
        <f t="shared" si="158"/>
        <v>0</v>
      </c>
      <c r="BE51" s="32">
        <f t="shared" si="158"/>
        <v>0</v>
      </c>
      <c r="BF51" s="32">
        <f t="shared" si="158"/>
        <v>0</v>
      </c>
      <c r="BG51" s="32">
        <f t="shared" si="158"/>
        <v>0</v>
      </c>
      <c r="BH51" s="32">
        <f t="shared" si="158"/>
        <v>0</v>
      </c>
      <c r="BI51" s="32">
        <f t="shared" si="158"/>
        <v>0</v>
      </c>
      <c r="BJ51" s="32">
        <f t="shared" si="158"/>
        <v>0</v>
      </c>
      <c r="BK51" s="32">
        <f t="shared" si="158"/>
        <v>0</v>
      </c>
      <c r="BL51" s="32">
        <f t="shared" si="158"/>
        <v>0</v>
      </c>
      <c r="BM51" s="32">
        <f t="shared" si="158"/>
        <v>0</v>
      </c>
      <c r="BN51" s="32">
        <f t="shared" si="158"/>
        <v>0</v>
      </c>
      <c r="BO51" s="32">
        <f t="shared" si="158"/>
        <v>0</v>
      </c>
      <c r="BP51" s="32">
        <f t="shared" si="158"/>
        <v>0</v>
      </c>
    </row>
    <row r="52" spans="1:68" ht="12.75" hidden="1" customHeight="1" outlineLevel="1" x14ac:dyDescent="0.2">
      <c r="A52" s="30"/>
      <c r="B52" s="67">
        <f>Remaining!A52</f>
        <v>0</v>
      </c>
      <c r="C52" s="28">
        <f>Remaining!B52</f>
        <v>0</v>
      </c>
      <c r="D52" s="32">
        <f t="shared" si="153"/>
        <v>0</v>
      </c>
      <c r="E52" s="32">
        <f t="shared" si="153"/>
        <v>0</v>
      </c>
      <c r="F52" s="32">
        <f t="shared" si="153"/>
        <v>0</v>
      </c>
      <c r="G52" s="32">
        <f t="shared" si="44"/>
        <v>0</v>
      </c>
      <c r="H52" s="32">
        <f t="shared" si="154"/>
        <v>0</v>
      </c>
      <c r="I52" s="32">
        <f t="shared" si="154"/>
        <v>0</v>
      </c>
      <c r="J52" s="32">
        <f t="shared" si="154"/>
        <v>0</v>
      </c>
      <c r="K52" s="32">
        <f t="shared" si="154"/>
        <v>0</v>
      </c>
      <c r="L52" s="32">
        <f t="shared" si="154"/>
        <v>0</v>
      </c>
      <c r="M52" s="32">
        <f t="shared" si="154"/>
        <v>0</v>
      </c>
      <c r="N52" s="32">
        <f t="shared" si="154"/>
        <v>0</v>
      </c>
      <c r="O52" s="32">
        <f t="shared" si="154"/>
        <v>0</v>
      </c>
      <c r="P52" s="32">
        <f t="shared" si="154"/>
        <v>0</v>
      </c>
      <c r="Q52" s="32">
        <f t="shared" si="154"/>
        <v>0</v>
      </c>
      <c r="R52" s="32">
        <f t="shared" si="155"/>
        <v>0</v>
      </c>
      <c r="S52" s="32">
        <f t="shared" si="155"/>
        <v>0</v>
      </c>
      <c r="T52" s="32">
        <f t="shared" si="155"/>
        <v>0</v>
      </c>
      <c r="U52" s="32">
        <f t="shared" si="155"/>
        <v>0</v>
      </c>
      <c r="V52" s="32">
        <f t="shared" si="155"/>
        <v>0</v>
      </c>
      <c r="W52" s="32">
        <f t="shared" si="155"/>
        <v>0</v>
      </c>
      <c r="X52" s="32">
        <f t="shared" si="155"/>
        <v>0</v>
      </c>
      <c r="Y52" s="32">
        <f t="shared" si="155"/>
        <v>0</v>
      </c>
      <c r="Z52" s="32">
        <f t="shared" si="155"/>
        <v>0</v>
      </c>
      <c r="AA52" s="32">
        <f t="shared" si="155"/>
        <v>0</v>
      </c>
      <c r="AB52" s="32">
        <f t="shared" si="156"/>
        <v>0</v>
      </c>
      <c r="AC52" s="32">
        <f t="shared" si="156"/>
        <v>0</v>
      </c>
      <c r="AD52" s="32">
        <f t="shared" si="156"/>
        <v>0</v>
      </c>
      <c r="AE52" s="32">
        <f t="shared" si="156"/>
        <v>0</v>
      </c>
      <c r="AF52" s="32">
        <f t="shared" si="156"/>
        <v>0</v>
      </c>
      <c r="AG52" s="32">
        <f t="shared" si="156"/>
        <v>0</v>
      </c>
      <c r="AH52" s="32">
        <f t="shared" si="156"/>
        <v>0</v>
      </c>
      <c r="AI52" s="32">
        <f t="shared" si="156"/>
        <v>0</v>
      </c>
      <c r="AJ52" s="32">
        <f t="shared" si="156"/>
        <v>0</v>
      </c>
      <c r="AK52" s="32">
        <f t="shared" si="156"/>
        <v>0</v>
      </c>
      <c r="AL52" s="32">
        <f t="shared" si="157"/>
        <v>0</v>
      </c>
      <c r="AM52" s="32">
        <f t="shared" si="157"/>
        <v>0</v>
      </c>
      <c r="AN52" s="32">
        <f t="shared" si="157"/>
        <v>0</v>
      </c>
      <c r="AO52" s="32">
        <f t="shared" si="157"/>
        <v>0</v>
      </c>
      <c r="AP52" s="32">
        <f t="shared" si="157"/>
        <v>0</v>
      </c>
      <c r="AQ52" s="32">
        <f t="shared" si="157"/>
        <v>0</v>
      </c>
      <c r="AR52" s="32">
        <f t="shared" si="157"/>
        <v>0</v>
      </c>
      <c r="AS52" s="32">
        <f t="shared" si="157"/>
        <v>0</v>
      </c>
      <c r="AT52" s="32">
        <f t="shared" si="157"/>
        <v>0</v>
      </c>
      <c r="AU52" s="32">
        <f t="shared" si="157"/>
        <v>0</v>
      </c>
      <c r="AV52" s="32">
        <f t="shared" si="158"/>
        <v>0</v>
      </c>
      <c r="AW52" s="32">
        <f t="shared" si="158"/>
        <v>0</v>
      </c>
      <c r="AX52" s="32">
        <f t="shared" si="158"/>
        <v>0</v>
      </c>
      <c r="AY52" s="32">
        <f t="shared" si="158"/>
        <v>0</v>
      </c>
      <c r="AZ52" s="32">
        <f t="shared" si="158"/>
        <v>0</v>
      </c>
      <c r="BA52" s="32">
        <f t="shared" si="158"/>
        <v>0</v>
      </c>
      <c r="BB52" s="32">
        <f t="shared" si="158"/>
        <v>0</v>
      </c>
      <c r="BC52" s="32">
        <f t="shared" si="158"/>
        <v>0</v>
      </c>
      <c r="BD52" s="32">
        <f t="shared" si="158"/>
        <v>0</v>
      </c>
      <c r="BE52" s="32">
        <f t="shared" si="158"/>
        <v>0</v>
      </c>
      <c r="BF52" s="32">
        <f t="shared" si="158"/>
        <v>0</v>
      </c>
      <c r="BG52" s="32">
        <f t="shared" si="158"/>
        <v>0</v>
      </c>
      <c r="BH52" s="32">
        <f t="shared" si="158"/>
        <v>0</v>
      </c>
      <c r="BI52" s="32">
        <f t="shared" si="158"/>
        <v>0</v>
      </c>
      <c r="BJ52" s="32">
        <f t="shared" si="158"/>
        <v>0</v>
      </c>
      <c r="BK52" s="32">
        <f t="shared" si="158"/>
        <v>0</v>
      </c>
      <c r="BL52" s="32">
        <f t="shared" si="158"/>
        <v>0</v>
      </c>
      <c r="BM52" s="32">
        <f t="shared" si="158"/>
        <v>0</v>
      </c>
      <c r="BN52" s="32">
        <f t="shared" si="158"/>
        <v>0</v>
      </c>
      <c r="BO52" s="32">
        <f t="shared" si="158"/>
        <v>0</v>
      </c>
      <c r="BP52" s="32">
        <f t="shared" si="158"/>
        <v>0</v>
      </c>
    </row>
    <row r="53" spans="1:68" ht="12.75" customHeight="1" collapsed="1" x14ac:dyDescent="0.2">
      <c r="A53" s="30"/>
      <c r="B53" s="149" t="str">
        <f>Remaining!A53</f>
        <v>12.</v>
      </c>
      <c r="C53" s="150" t="str">
        <f>Remaining!B53</f>
        <v>Procurement &amp; Contracts</v>
      </c>
      <c r="D53" s="150">
        <f t="shared" ref="D53:AI53" si="159">SUM(D54:D56)</f>
        <v>0</v>
      </c>
      <c r="E53" s="150">
        <f t="shared" si="159"/>
        <v>0</v>
      </c>
      <c r="F53" s="150">
        <f t="shared" si="159"/>
        <v>0</v>
      </c>
      <c r="G53" s="150">
        <f t="shared" si="159"/>
        <v>0</v>
      </c>
      <c r="H53" s="150">
        <f t="shared" si="159"/>
        <v>0</v>
      </c>
      <c r="I53" s="150">
        <f t="shared" si="159"/>
        <v>0</v>
      </c>
      <c r="J53" s="150">
        <f t="shared" si="159"/>
        <v>0</v>
      </c>
      <c r="K53" s="150">
        <f t="shared" si="159"/>
        <v>0</v>
      </c>
      <c r="L53" s="150">
        <f t="shared" si="159"/>
        <v>0</v>
      </c>
      <c r="M53" s="150">
        <f t="shared" si="159"/>
        <v>0</v>
      </c>
      <c r="N53" s="150">
        <f t="shared" si="159"/>
        <v>0</v>
      </c>
      <c r="O53" s="150">
        <f t="shared" si="159"/>
        <v>0</v>
      </c>
      <c r="P53" s="150">
        <f t="shared" si="159"/>
        <v>0</v>
      </c>
      <c r="Q53" s="150">
        <f t="shared" si="159"/>
        <v>0</v>
      </c>
      <c r="R53" s="150">
        <f t="shared" si="159"/>
        <v>0</v>
      </c>
      <c r="S53" s="150">
        <f t="shared" si="159"/>
        <v>0</v>
      </c>
      <c r="T53" s="150">
        <f t="shared" si="159"/>
        <v>0</v>
      </c>
      <c r="U53" s="150">
        <f t="shared" si="159"/>
        <v>0</v>
      </c>
      <c r="V53" s="150">
        <f t="shared" si="159"/>
        <v>0</v>
      </c>
      <c r="W53" s="150">
        <f t="shared" si="159"/>
        <v>0</v>
      </c>
      <c r="X53" s="150">
        <f t="shared" si="159"/>
        <v>0</v>
      </c>
      <c r="Y53" s="150">
        <f t="shared" si="159"/>
        <v>0</v>
      </c>
      <c r="Z53" s="150">
        <f t="shared" si="159"/>
        <v>0</v>
      </c>
      <c r="AA53" s="150">
        <f t="shared" si="159"/>
        <v>0</v>
      </c>
      <c r="AB53" s="150">
        <f t="shared" si="159"/>
        <v>0</v>
      </c>
      <c r="AC53" s="150">
        <f t="shared" si="159"/>
        <v>0</v>
      </c>
      <c r="AD53" s="150">
        <f t="shared" si="159"/>
        <v>0</v>
      </c>
      <c r="AE53" s="150">
        <f t="shared" si="159"/>
        <v>0</v>
      </c>
      <c r="AF53" s="150">
        <f t="shared" si="159"/>
        <v>0</v>
      </c>
      <c r="AG53" s="150">
        <f t="shared" si="159"/>
        <v>0</v>
      </c>
      <c r="AH53" s="150">
        <f t="shared" si="159"/>
        <v>0</v>
      </c>
      <c r="AI53" s="150">
        <f t="shared" si="159"/>
        <v>0</v>
      </c>
      <c r="AJ53" s="150">
        <f t="shared" ref="AJ53:AZ53" si="160">SUM(AJ54:AJ56)</f>
        <v>0</v>
      </c>
      <c r="AK53" s="150">
        <f t="shared" si="160"/>
        <v>0</v>
      </c>
      <c r="AL53" s="150">
        <f t="shared" si="160"/>
        <v>0</v>
      </c>
      <c r="AM53" s="150">
        <f t="shared" si="160"/>
        <v>0</v>
      </c>
      <c r="AN53" s="150">
        <f t="shared" si="160"/>
        <v>0</v>
      </c>
      <c r="AO53" s="150">
        <f t="shared" si="160"/>
        <v>0</v>
      </c>
      <c r="AP53" s="150">
        <f t="shared" si="160"/>
        <v>0</v>
      </c>
      <c r="AQ53" s="150">
        <f t="shared" si="160"/>
        <v>0</v>
      </c>
      <c r="AR53" s="150">
        <f t="shared" si="160"/>
        <v>0</v>
      </c>
      <c r="AS53" s="150">
        <f t="shared" si="160"/>
        <v>0</v>
      </c>
      <c r="AT53" s="150">
        <f t="shared" si="160"/>
        <v>0</v>
      </c>
      <c r="AU53" s="150">
        <f t="shared" si="160"/>
        <v>0</v>
      </c>
      <c r="AV53" s="150">
        <f t="shared" si="160"/>
        <v>0</v>
      </c>
      <c r="AW53" s="150">
        <f t="shared" si="160"/>
        <v>0</v>
      </c>
      <c r="AX53" s="150">
        <f t="shared" si="160"/>
        <v>0</v>
      </c>
      <c r="AY53" s="150">
        <f t="shared" si="160"/>
        <v>0</v>
      </c>
      <c r="AZ53" s="150">
        <f t="shared" si="160"/>
        <v>0</v>
      </c>
      <c r="BA53" s="150">
        <f t="shared" ref="BA53:BP53" si="161">SUM(BA54:BA56)</f>
        <v>0</v>
      </c>
      <c r="BB53" s="150">
        <f t="shared" si="161"/>
        <v>0</v>
      </c>
      <c r="BC53" s="150">
        <f t="shared" si="161"/>
        <v>0</v>
      </c>
      <c r="BD53" s="150">
        <f t="shared" si="161"/>
        <v>0</v>
      </c>
      <c r="BE53" s="150">
        <f t="shared" si="161"/>
        <v>0</v>
      </c>
      <c r="BF53" s="150">
        <f t="shared" si="161"/>
        <v>0</v>
      </c>
      <c r="BG53" s="150">
        <f t="shared" si="161"/>
        <v>0</v>
      </c>
      <c r="BH53" s="150">
        <f t="shared" si="161"/>
        <v>0</v>
      </c>
      <c r="BI53" s="150">
        <f t="shared" si="161"/>
        <v>0</v>
      </c>
      <c r="BJ53" s="150">
        <f t="shared" si="161"/>
        <v>0</v>
      </c>
      <c r="BK53" s="150">
        <f t="shared" si="161"/>
        <v>0</v>
      </c>
      <c r="BL53" s="150">
        <f t="shared" si="161"/>
        <v>0</v>
      </c>
      <c r="BM53" s="150">
        <f t="shared" si="161"/>
        <v>0</v>
      </c>
      <c r="BN53" s="150">
        <f t="shared" si="161"/>
        <v>0</v>
      </c>
      <c r="BO53" s="150">
        <f t="shared" si="161"/>
        <v>0</v>
      </c>
      <c r="BP53" s="150">
        <f t="shared" si="161"/>
        <v>0</v>
      </c>
    </row>
    <row r="54" spans="1:68" ht="12.75" hidden="1" customHeight="1" outlineLevel="1" x14ac:dyDescent="0.2">
      <c r="A54" s="30"/>
      <c r="B54" s="67">
        <f>Remaining!A54</f>
        <v>500</v>
      </c>
      <c r="C54" s="28">
        <f>Remaining!B54</f>
        <v>0</v>
      </c>
      <c r="D54" s="32">
        <f t="shared" ref="D54:F56" si="162">SUMIF($B$66:$B$91,$B54,D$66:D$91)</f>
        <v>0</v>
      </c>
      <c r="E54" s="32">
        <f t="shared" si="162"/>
        <v>0</v>
      </c>
      <c r="F54" s="32">
        <f t="shared" si="162"/>
        <v>0</v>
      </c>
      <c r="G54" s="32">
        <f t="shared" si="44"/>
        <v>0</v>
      </c>
      <c r="H54" s="32">
        <f t="shared" ref="H54:Q56" si="163">SUMIF($B$66:$B$91,$B54,H$66:H$91)</f>
        <v>0</v>
      </c>
      <c r="I54" s="32">
        <f t="shared" si="163"/>
        <v>0</v>
      </c>
      <c r="J54" s="32">
        <f t="shared" si="163"/>
        <v>0</v>
      </c>
      <c r="K54" s="32">
        <f t="shared" si="163"/>
        <v>0</v>
      </c>
      <c r="L54" s="32">
        <f t="shared" si="163"/>
        <v>0</v>
      </c>
      <c r="M54" s="32">
        <f t="shared" si="163"/>
        <v>0</v>
      </c>
      <c r="N54" s="32">
        <f t="shared" si="163"/>
        <v>0</v>
      </c>
      <c r="O54" s="32">
        <f t="shared" si="163"/>
        <v>0</v>
      </c>
      <c r="P54" s="32">
        <f t="shared" si="163"/>
        <v>0</v>
      </c>
      <c r="Q54" s="32">
        <f t="shared" si="163"/>
        <v>0</v>
      </c>
      <c r="R54" s="32">
        <f t="shared" ref="R54:AA56" si="164">SUMIF($B$66:$B$91,$B54,R$66:R$91)</f>
        <v>0</v>
      </c>
      <c r="S54" s="32">
        <f t="shared" si="164"/>
        <v>0</v>
      </c>
      <c r="T54" s="32">
        <f t="shared" si="164"/>
        <v>0</v>
      </c>
      <c r="U54" s="32">
        <f t="shared" si="164"/>
        <v>0</v>
      </c>
      <c r="V54" s="32">
        <f t="shared" si="164"/>
        <v>0</v>
      </c>
      <c r="W54" s="32">
        <f t="shared" si="164"/>
        <v>0</v>
      </c>
      <c r="X54" s="32">
        <f t="shared" si="164"/>
        <v>0</v>
      </c>
      <c r="Y54" s="32">
        <f t="shared" si="164"/>
        <v>0</v>
      </c>
      <c r="Z54" s="32">
        <f t="shared" si="164"/>
        <v>0</v>
      </c>
      <c r="AA54" s="32">
        <f t="shared" si="164"/>
        <v>0</v>
      </c>
      <c r="AB54" s="32">
        <f t="shared" ref="AB54:AK56" si="165">SUMIF($B$66:$B$91,$B54,AB$66:AB$91)</f>
        <v>0</v>
      </c>
      <c r="AC54" s="32">
        <f t="shared" si="165"/>
        <v>0</v>
      </c>
      <c r="AD54" s="32">
        <f t="shared" si="165"/>
        <v>0</v>
      </c>
      <c r="AE54" s="32">
        <f t="shared" si="165"/>
        <v>0</v>
      </c>
      <c r="AF54" s="32">
        <f t="shared" si="165"/>
        <v>0</v>
      </c>
      <c r="AG54" s="32">
        <f t="shared" si="165"/>
        <v>0</v>
      </c>
      <c r="AH54" s="32">
        <f t="shared" si="165"/>
        <v>0</v>
      </c>
      <c r="AI54" s="32">
        <f t="shared" si="165"/>
        <v>0</v>
      </c>
      <c r="AJ54" s="32">
        <f t="shared" si="165"/>
        <v>0</v>
      </c>
      <c r="AK54" s="32">
        <f t="shared" si="165"/>
        <v>0</v>
      </c>
      <c r="AL54" s="32">
        <f t="shared" ref="AL54:AU56" si="166">SUMIF($B$66:$B$91,$B54,AL$66:AL$91)</f>
        <v>0</v>
      </c>
      <c r="AM54" s="32">
        <f t="shared" si="166"/>
        <v>0</v>
      </c>
      <c r="AN54" s="32">
        <f t="shared" si="166"/>
        <v>0</v>
      </c>
      <c r="AO54" s="32">
        <f t="shared" si="166"/>
        <v>0</v>
      </c>
      <c r="AP54" s="32">
        <f t="shared" si="166"/>
        <v>0</v>
      </c>
      <c r="AQ54" s="32">
        <f t="shared" si="166"/>
        <v>0</v>
      </c>
      <c r="AR54" s="32">
        <f t="shared" si="166"/>
        <v>0</v>
      </c>
      <c r="AS54" s="32">
        <f t="shared" si="166"/>
        <v>0</v>
      </c>
      <c r="AT54" s="32">
        <f t="shared" si="166"/>
        <v>0</v>
      </c>
      <c r="AU54" s="32">
        <f t="shared" si="166"/>
        <v>0</v>
      </c>
      <c r="AV54" s="32">
        <f t="shared" ref="AV54:BP56" si="167">SUMIF($B$66:$B$91,$B54,AV$66:AV$91)</f>
        <v>0</v>
      </c>
      <c r="AW54" s="32">
        <f t="shared" si="167"/>
        <v>0</v>
      </c>
      <c r="AX54" s="32">
        <f t="shared" si="167"/>
        <v>0</v>
      </c>
      <c r="AY54" s="32">
        <f t="shared" si="167"/>
        <v>0</v>
      </c>
      <c r="AZ54" s="32">
        <f t="shared" si="167"/>
        <v>0</v>
      </c>
      <c r="BA54" s="32">
        <f t="shared" si="167"/>
        <v>0</v>
      </c>
      <c r="BB54" s="32">
        <f t="shared" si="167"/>
        <v>0</v>
      </c>
      <c r="BC54" s="32">
        <f t="shared" si="167"/>
        <v>0</v>
      </c>
      <c r="BD54" s="32">
        <f t="shared" si="167"/>
        <v>0</v>
      </c>
      <c r="BE54" s="32">
        <f t="shared" si="167"/>
        <v>0</v>
      </c>
      <c r="BF54" s="32">
        <f t="shared" si="167"/>
        <v>0</v>
      </c>
      <c r="BG54" s="32">
        <f t="shared" si="167"/>
        <v>0</v>
      </c>
      <c r="BH54" s="32">
        <f t="shared" si="167"/>
        <v>0</v>
      </c>
      <c r="BI54" s="32">
        <f t="shared" si="167"/>
        <v>0</v>
      </c>
      <c r="BJ54" s="32">
        <f t="shared" si="167"/>
        <v>0</v>
      </c>
      <c r="BK54" s="32">
        <f t="shared" si="167"/>
        <v>0</v>
      </c>
      <c r="BL54" s="32">
        <f t="shared" si="167"/>
        <v>0</v>
      </c>
      <c r="BM54" s="32">
        <f t="shared" si="167"/>
        <v>0</v>
      </c>
      <c r="BN54" s="32">
        <f t="shared" si="167"/>
        <v>0</v>
      </c>
      <c r="BO54" s="32">
        <f t="shared" si="167"/>
        <v>0</v>
      </c>
      <c r="BP54" s="32">
        <f t="shared" si="167"/>
        <v>0</v>
      </c>
    </row>
    <row r="55" spans="1:68" ht="12.75" hidden="1" customHeight="1" outlineLevel="1" x14ac:dyDescent="0.2">
      <c r="A55" s="30"/>
      <c r="B55" s="67">
        <f>Remaining!A55</f>
        <v>510</v>
      </c>
      <c r="C55" s="28">
        <f>Remaining!B55</f>
        <v>0</v>
      </c>
      <c r="D55" s="32">
        <f t="shared" si="162"/>
        <v>0</v>
      </c>
      <c r="E55" s="32">
        <f t="shared" si="162"/>
        <v>0</v>
      </c>
      <c r="F55" s="32">
        <f t="shared" si="162"/>
        <v>0</v>
      </c>
      <c r="G55" s="32">
        <f t="shared" ref="G55" si="168">+D55-E55-F55</f>
        <v>0</v>
      </c>
      <c r="H55" s="32">
        <f t="shared" si="163"/>
        <v>0</v>
      </c>
      <c r="I55" s="32">
        <f t="shared" si="163"/>
        <v>0</v>
      </c>
      <c r="J55" s="32">
        <f t="shared" si="163"/>
        <v>0</v>
      </c>
      <c r="K55" s="32">
        <f t="shared" si="163"/>
        <v>0</v>
      </c>
      <c r="L55" s="32">
        <f t="shared" si="163"/>
        <v>0</v>
      </c>
      <c r="M55" s="32">
        <f t="shared" si="163"/>
        <v>0</v>
      </c>
      <c r="N55" s="32">
        <f t="shared" si="163"/>
        <v>0</v>
      </c>
      <c r="O55" s="32">
        <f t="shared" si="163"/>
        <v>0</v>
      </c>
      <c r="P55" s="32">
        <f t="shared" si="163"/>
        <v>0</v>
      </c>
      <c r="Q55" s="32">
        <f t="shared" si="163"/>
        <v>0</v>
      </c>
      <c r="R55" s="32">
        <f t="shared" si="164"/>
        <v>0</v>
      </c>
      <c r="S55" s="32">
        <f t="shared" si="164"/>
        <v>0</v>
      </c>
      <c r="T55" s="32">
        <f t="shared" si="164"/>
        <v>0</v>
      </c>
      <c r="U55" s="32">
        <f t="shared" si="164"/>
        <v>0</v>
      </c>
      <c r="V55" s="32">
        <f t="shared" si="164"/>
        <v>0</v>
      </c>
      <c r="W55" s="32">
        <f t="shared" si="164"/>
        <v>0</v>
      </c>
      <c r="X55" s="32">
        <f t="shared" si="164"/>
        <v>0</v>
      </c>
      <c r="Y55" s="32">
        <f t="shared" si="164"/>
        <v>0</v>
      </c>
      <c r="Z55" s="32">
        <f t="shared" si="164"/>
        <v>0</v>
      </c>
      <c r="AA55" s="32">
        <f t="shared" si="164"/>
        <v>0</v>
      </c>
      <c r="AB55" s="32">
        <f t="shared" si="165"/>
        <v>0</v>
      </c>
      <c r="AC55" s="32">
        <f t="shared" si="165"/>
        <v>0</v>
      </c>
      <c r="AD55" s="32">
        <f t="shared" si="165"/>
        <v>0</v>
      </c>
      <c r="AE55" s="32">
        <f t="shared" si="165"/>
        <v>0</v>
      </c>
      <c r="AF55" s="32">
        <f t="shared" si="165"/>
        <v>0</v>
      </c>
      <c r="AG55" s="32">
        <f t="shared" si="165"/>
        <v>0</v>
      </c>
      <c r="AH55" s="32">
        <f t="shared" si="165"/>
        <v>0</v>
      </c>
      <c r="AI55" s="32">
        <f t="shared" si="165"/>
        <v>0</v>
      </c>
      <c r="AJ55" s="32">
        <f t="shared" si="165"/>
        <v>0</v>
      </c>
      <c r="AK55" s="32">
        <f t="shared" si="165"/>
        <v>0</v>
      </c>
      <c r="AL55" s="32">
        <f t="shared" si="166"/>
        <v>0</v>
      </c>
      <c r="AM55" s="32">
        <f t="shared" si="166"/>
        <v>0</v>
      </c>
      <c r="AN55" s="32">
        <f t="shared" si="166"/>
        <v>0</v>
      </c>
      <c r="AO55" s="32">
        <f t="shared" si="166"/>
        <v>0</v>
      </c>
      <c r="AP55" s="32">
        <f t="shared" si="166"/>
        <v>0</v>
      </c>
      <c r="AQ55" s="32">
        <f t="shared" si="166"/>
        <v>0</v>
      </c>
      <c r="AR55" s="32">
        <f t="shared" si="166"/>
        <v>0</v>
      </c>
      <c r="AS55" s="32">
        <f t="shared" si="166"/>
        <v>0</v>
      </c>
      <c r="AT55" s="32">
        <f t="shared" si="166"/>
        <v>0</v>
      </c>
      <c r="AU55" s="32">
        <f t="shared" si="166"/>
        <v>0</v>
      </c>
      <c r="AV55" s="32">
        <f t="shared" si="167"/>
        <v>0</v>
      </c>
      <c r="AW55" s="32">
        <f t="shared" si="167"/>
        <v>0</v>
      </c>
      <c r="AX55" s="32">
        <f t="shared" si="167"/>
        <v>0</v>
      </c>
      <c r="AY55" s="32">
        <f t="shared" si="167"/>
        <v>0</v>
      </c>
      <c r="AZ55" s="32">
        <f t="shared" si="167"/>
        <v>0</v>
      </c>
      <c r="BA55" s="32">
        <f t="shared" si="167"/>
        <v>0</v>
      </c>
      <c r="BB55" s="32">
        <f t="shared" si="167"/>
        <v>0</v>
      </c>
      <c r="BC55" s="32">
        <f t="shared" si="167"/>
        <v>0</v>
      </c>
      <c r="BD55" s="32">
        <f t="shared" si="167"/>
        <v>0</v>
      </c>
      <c r="BE55" s="32">
        <f t="shared" si="167"/>
        <v>0</v>
      </c>
      <c r="BF55" s="32">
        <f t="shared" si="167"/>
        <v>0</v>
      </c>
      <c r="BG55" s="32">
        <f t="shared" si="167"/>
        <v>0</v>
      </c>
      <c r="BH55" s="32">
        <f t="shared" si="167"/>
        <v>0</v>
      </c>
      <c r="BI55" s="32">
        <f t="shared" si="167"/>
        <v>0</v>
      </c>
      <c r="BJ55" s="32">
        <f t="shared" si="167"/>
        <v>0</v>
      </c>
      <c r="BK55" s="32">
        <f t="shared" si="167"/>
        <v>0</v>
      </c>
      <c r="BL55" s="32">
        <f t="shared" si="167"/>
        <v>0</v>
      </c>
      <c r="BM55" s="32">
        <f t="shared" si="167"/>
        <v>0</v>
      </c>
      <c r="BN55" s="32">
        <f t="shared" si="167"/>
        <v>0</v>
      </c>
      <c r="BO55" s="32">
        <f t="shared" si="167"/>
        <v>0</v>
      </c>
      <c r="BP55" s="32">
        <f t="shared" si="167"/>
        <v>0</v>
      </c>
    </row>
    <row r="56" spans="1:68" ht="12.75" hidden="1" customHeight="1" outlineLevel="1" x14ac:dyDescent="0.2">
      <c r="A56" s="30"/>
      <c r="B56" s="67">
        <f>Remaining!A56</f>
        <v>550</v>
      </c>
      <c r="C56" s="28">
        <f>Remaining!B56</f>
        <v>0</v>
      </c>
      <c r="D56" s="32">
        <f t="shared" si="162"/>
        <v>0</v>
      </c>
      <c r="E56" s="32">
        <f t="shared" si="162"/>
        <v>0</v>
      </c>
      <c r="F56" s="32">
        <f t="shared" si="162"/>
        <v>0</v>
      </c>
      <c r="G56" s="32">
        <f t="shared" si="44"/>
        <v>0</v>
      </c>
      <c r="H56" s="32">
        <f t="shared" si="163"/>
        <v>0</v>
      </c>
      <c r="I56" s="32">
        <f t="shared" si="163"/>
        <v>0</v>
      </c>
      <c r="J56" s="32">
        <f t="shared" si="163"/>
        <v>0</v>
      </c>
      <c r="K56" s="32">
        <f t="shared" si="163"/>
        <v>0</v>
      </c>
      <c r="L56" s="32">
        <f t="shared" si="163"/>
        <v>0</v>
      </c>
      <c r="M56" s="32">
        <f t="shared" si="163"/>
        <v>0</v>
      </c>
      <c r="N56" s="32">
        <f t="shared" si="163"/>
        <v>0</v>
      </c>
      <c r="O56" s="32">
        <f t="shared" si="163"/>
        <v>0</v>
      </c>
      <c r="P56" s="32">
        <f t="shared" si="163"/>
        <v>0</v>
      </c>
      <c r="Q56" s="32">
        <f t="shared" si="163"/>
        <v>0</v>
      </c>
      <c r="R56" s="32">
        <f t="shared" si="164"/>
        <v>0</v>
      </c>
      <c r="S56" s="32">
        <f t="shared" si="164"/>
        <v>0</v>
      </c>
      <c r="T56" s="32">
        <f t="shared" si="164"/>
        <v>0</v>
      </c>
      <c r="U56" s="32">
        <f t="shared" si="164"/>
        <v>0</v>
      </c>
      <c r="V56" s="32">
        <f t="shared" si="164"/>
        <v>0</v>
      </c>
      <c r="W56" s="32">
        <f t="shared" si="164"/>
        <v>0</v>
      </c>
      <c r="X56" s="32">
        <f t="shared" si="164"/>
        <v>0</v>
      </c>
      <c r="Y56" s="32">
        <f t="shared" si="164"/>
        <v>0</v>
      </c>
      <c r="Z56" s="32">
        <f t="shared" si="164"/>
        <v>0</v>
      </c>
      <c r="AA56" s="32">
        <f t="shared" si="164"/>
        <v>0</v>
      </c>
      <c r="AB56" s="32">
        <f t="shared" si="165"/>
        <v>0</v>
      </c>
      <c r="AC56" s="32">
        <f t="shared" si="165"/>
        <v>0</v>
      </c>
      <c r="AD56" s="32">
        <f t="shared" si="165"/>
        <v>0</v>
      </c>
      <c r="AE56" s="32">
        <f t="shared" si="165"/>
        <v>0</v>
      </c>
      <c r="AF56" s="32">
        <f t="shared" si="165"/>
        <v>0</v>
      </c>
      <c r="AG56" s="32">
        <f t="shared" si="165"/>
        <v>0</v>
      </c>
      <c r="AH56" s="32">
        <f t="shared" si="165"/>
        <v>0</v>
      </c>
      <c r="AI56" s="32">
        <f t="shared" si="165"/>
        <v>0</v>
      </c>
      <c r="AJ56" s="32">
        <f t="shared" si="165"/>
        <v>0</v>
      </c>
      <c r="AK56" s="32">
        <f t="shared" si="165"/>
        <v>0</v>
      </c>
      <c r="AL56" s="32">
        <f t="shared" si="166"/>
        <v>0</v>
      </c>
      <c r="AM56" s="32">
        <f t="shared" si="166"/>
        <v>0</v>
      </c>
      <c r="AN56" s="32">
        <f t="shared" si="166"/>
        <v>0</v>
      </c>
      <c r="AO56" s="32">
        <f t="shared" si="166"/>
        <v>0</v>
      </c>
      <c r="AP56" s="32">
        <f t="shared" si="166"/>
        <v>0</v>
      </c>
      <c r="AQ56" s="32">
        <f t="shared" si="166"/>
        <v>0</v>
      </c>
      <c r="AR56" s="32">
        <f t="shared" si="166"/>
        <v>0</v>
      </c>
      <c r="AS56" s="32">
        <f t="shared" si="166"/>
        <v>0</v>
      </c>
      <c r="AT56" s="32">
        <f t="shared" si="166"/>
        <v>0</v>
      </c>
      <c r="AU56" s="32">
        <f t="shared" si="166"/>
        <v>0</v>
      </c>
      <c r="AV56" s="32">
        <f t="shared" si="167"/>
        <v>0</v>
      </c>
      <c r="AW56" s="32">
        <f t="shared" si="167"/>
        <v>0</v>
      </c>
      <c r="AX56" s="32">
        <f t="shared" si="167"/>
        <v>0</v>
      </c>
      <c r="AY56" s="32">
        <f t="shared" si="167"/>
        <v>0</v>
      </c>
      <c r="AZ56" s="32">
        <f t="shared" si="167"/>
        <v>0</v>
      </c>
      <c r="BA56" s="32">
        <f t="shared" si="167"/>
        <v>0</v>
      </c>
      <c r="BB56" s="32">
        <f t="shared" si="167"/>
        <v>0</v>
      </c>
      <c r="BC56" s="32">
        <f t="shared" si="167"/>
        <v>0</v>
      </c>
      <c r="BD56" s="32">
        <f t="shared" si="167"/>
        <v>0</v>
      </c>
      <c r="BE56" s="32">
        <f t="shared" si="167"/>
        <v>0</v>
      </c>
      <c r="BF56" s="32">
        <f t="shared" si="167"/>
        <v>0</v>
      </c>
      <c r="BG56" s="32">
        <f t="shared" si="167"/>
        <v>0</v>
      </c>
      <c r="BH56" s="32">
        <f t="shared" si="167"/>
        <v>0</v>
      </c>
      <c r="BI56" s="32">
        <f t="shared" si="167"/>
        <v>0</v>
      </c>
      <c r="BJ56" s="32">
        <f t="shared" si="167"/>
        <v>0</v>
      </c>
      <c r="BK56" s="32">
        <f t="shared" si="167"/>
        <v>0</v>
      </c>
      <c r="BL56" s="32">
        <f t="shared" si="167"/>
        <v>0</v>
      </c>
      <c r="BM56" s="32">
        <f t="shared" si="167"/>
        <v>0</v>
      </c>
      <c r="BN56" s="32">
        <f t="shared" si="167"/>
        <v>0</v>
      </c>
      <c r="BO56" s="32">
        <f t="shared" si="167"/>
        <v>0</v>
      </c>
      <c r="BP56" s="32">
        <f t="shared" si="167"/>
        <v>0</v>
      </c>
    </row>
    <row r="57" spans="1:68" ht="12.75" customHeight="1" collapsed="1" x14ac:dyDescent="0.2">
      <c r="A57" s="30"/>
      <c r="B57" s="28"/>
      <c r="C57" s="28"/>
      <c r="D57" s="28"/>
      <c r="E57" s="28"/>
      <c r="F57" s="28"/>
      <c r="G57" s="28"/>
    </row>
    <row r="58" spans="1:68" x14ac:dyDescent="0.2">
      <c r="A58" s="30"/>
      <c r="B58" s="28"/>
      <c r="C58" s="28" t="s">
        <v>44</v>
      </c>
      <c r="D58" s="32">
        <f t="shared" ref="D58:AI58" si="169">SUM(D5:D57)/2</f>
        <v>19302</v>
      </c>
      <c r="E58" s="32">
        <f t="shared" si="169"/>
        <v>5749.9699999999993</v>
      </c>
      <c r="F58" s="32">
        <f t="shared" si="169"/>
        <v>13552.03</v>
      </c>
      <c r="G58" s="32">
        <f t="shared" si="169"/>
        <v>0</v>
      </c>
      <c r="H58" s="32">
        <f t="shared" si="169"/>
        <v>0</v>
      </c>
      <c r="I58" s="32">
        <f t="shared" si="169"/>
        <v>0</v>
      </c>
      <c r="J58" s="32">
        <f t="shared" si="169"/>
        <v>0</v>
      </c>
      <c r="K58" s="32">
        <f t="shared" si="169"/>
        <v>0</v>
      </c>
      <c r="L58" s="32">
        <f t="shared" si="169"/>
        <v>516</v>
      </c>
      <c r="M58" s="32">
        <f t="shared" si="169"/>
        <v>1009.2600000000002</v>
      </c>
      <c r="N58" s="32">
        <f t="shared" si="169"/>
        <v>1487.3500000000004</v>
      </c>
      <c r="O58" s="32">
        <f t="shared" si="169"/>
        <v>1957.3299999999997</v>
      </c>
      <c r="P58" s="32">
        <f t="shared" si="169"/>
        <v>2389.2000000000003</v>
      </c>
      <c r="Q58" s="32">
        <f t="shared" si="169"/>
        <v>2720.7599999999998</v>
      </c>
      <c r="R58" s="32">
        <f t="shared" si="169"/>
        <v>3142.2099999999996</v>
      </c>
      <c r="S58" s="32">
        <f t="shared" si="169"/>
        <v>3585.4400000000014</v>
      </c>
      <c r="T58" s="32">
        <f t="shared" si="169"/>
        <v>4072.29</v>
      </c>
      <c r="U58" s="32">
        <f t="shared" si="169"/>
        <v>4549.6400000000003</v>
      </c>
      <c r="V58" s="32">
        <f t="shared" si="169"/>
        <v>4901.59</v>
      </c>
      <c r="W58" s="32">
        <f t="shared" si="169"/>
        <v>5328.35</v>
      </c>
      <c r="X58" s="32">
        <f t="shared" si="169"/>
        <v>5749.9699999999993</v>
      </c>
      <c r="Y58" s="32">
        <f t="shared" si="169"/>
        <v>0</v>
      </c>
      <c r="Z58" s="32">
        <f t="shared" si="169"/>
        <v>0</v>
      </c>
      <c r="AA58" s="32">
        <f t="shared" si="169"/>
        <v>0</v>
      </c>
      <c r="AB58" s="32">
        <f t="shared" si="169"/>
        <v>0</v>
      </c>
      <c r="AC58" s="32">
        <f t="shared" si="169"/>
        <v>0</v>
      </c>
      <c r="AD58" s="32">
        <f t="shared" si="169"/>
        <v>0</v>
      </c>
      <c r="AE58" s="32">
        <f t="shared" si="169"/>
        <v>0</v>
      </c>
      <c r="AF58" s="32">
        <f t="shared" si="169"/>
        <v>0</v>
      </c>
      <c r="AG58" s="32">
        <f t="shared" si="169"/>
        <v>0</v>
      </c>
      <c r="AH58" s="32">
        <f t="shared" si="169"/>
        <v>0</v>
      </c>
      <c r="AI58" s="32">
        <f t="shared" si="169"/>
        <v>0</v>
      </c>
      <c r="AJ58" s="32">
        <f t="shared" ref="AJ58:AZ58" si="170">SUM(AJ5:AJ57)/2</f>
        <v>0</v>
      </c>
      <c r="AK58" s="32">
        <f t="shared" si="170"/>
        <v>0</v>
      </c>
      <c r="AL58" s="32">
        <f t="shared" si="170"/>
        <v>0</v>
      </c>
      <c r="AM58" s="32">
        <f t="shared" si="170"/>
        <v>0</v>
      </c>
      <c r="AN58" s="32">
        <f t="shared" si="170"/>
        <v>0</v>
      </c>
      <c r="AO58" s="32">
        <f t="shared" si="170"/>
        <v>0</v>
      </c>
      <c r="AP58" s="32">
        <f t="shared" si="170"/>
        <v>0</v>
      </c>
      <c r="AQ58" s="32">
        <f t="shared" si="170"/>
        <v>0</v>
      </c>
      <c r="AR58" s="32">
        <f t="shared" si="170"/>
        <v>0</v>
      </c>
      <c r="AS58" s="32">
        <f t="shared" si="170"/>
        <v>0</v>
      </c>
      <c r="AT58" s="32">
        <f t="shared" si="170"/>
        <v>0</v>
      </c>
      <c r="AU58" s="32">
        <f t="shared" si="170"/>
        <v>0</v>
      </c>
      <c r="AV58" s="32">
        <f t="shared" si="170"/>
        <v>0</v>
      </c>
      <c r="AW58" s="32">
        <f t="shared" si="170"/>
        <v>0</v>
      </c>
      <c r="AX58" s="32">
        <f t="shared" si="170"/>
        <v>0</v>
      </c>
      <c r="AY58" s="32">
        <f t="shared" si="170"/>
        <v>0</v>
      </c>
      <c r="AZ58" s="32">
        <f t="shared" si="170"/>
        <v>0</v>
      </c>
      <c r="BA58" s="32">
        <f t="shared" ref="BA58:BP58" si="171">SUM(BA5:BA57)/2</f>
        <v>0</v>
      </c>
      <c r="BB58" s="32">
        <f t="shared" si="171"/>
        <v>0</v>
      </c>
      <c r="BC58" s="32">
        <f t="shared" si="171"/>
        <v>0</v>
      </c>
      <c r="BD58" s="32">
        <f t="shared" si="171"/>
        <v>0</v>
      </c>
      <c r="BE58" s="32">
        <f t="shared" si="171"/>
        <v>0</v>
      </c>
      <c r="BF58" s="32">
        <f t="shared" si="171"/>
        <v>0</v>
      </c>
      <c r="BG58" s="32">
        <f t="shared" si="171"/>
        <v>0</v>
      </c>
      <c r="BH58" s="32">
        <f t="shared" si="171"/>
        <v>0</v>
      </c>
      <c r="BI58" s="32">
        <f t="shared" si="171"/>
        <v>0</v>
      </c>
      <c r="BJ58" s="32">
        <f t="shared" si="171"/>
        <v>0</v>
      </c>
      <c r="BK58" s="32">
        <f t="shared" si="171"/>
        <v>0</v>
      </c>
      <c r="BL58" s="32">
        <f t="shared" si="171"/>
        <v>0</v>
      </c>
      <c r="BM58" s="32">
        <f t="shared" si="171"/>
        <v>0</v>
      </c>
      <c r="BN58" s="32">
        <f t="shared" si="171"/>
        <v>0</v>
      </c>
      <c r="BO58" s="32">
        <f t="shared" si="171"/>
        <v>0</v>
      </c>
      <c r="BP58" s="32">
        <f t="shared" si="171"/>
        <v>0</v>
      </c>
    </row>
    <row r="59" spans="1:68" x14ac:dyDescent="0.2">
      <c r="A59" s="30"/>
      <c r="B59" s="28"/>
      <c r="C59" s="28"/>
      <c r="D59" s="32"/>
      <c r="E59" s="32"/>
      <c r="F59" s="32"/>
      <c r="G59" s="32"/>
    </row>
    <row r="60" spans="1:68" ht="12.75" customHeight="1" x14ac:dyDescent="0.2">
      <c r="A60" s="30"/>
      <c r="B60" s="43"/>
      <c r="C60" s="67" t="s">
        <v>106</v>
      </c>
      <c r="D60" s="32">
        <f>+D5+D12+D16</f>
        <v>4845.5</v>
      </c>
      <c r="E60" s="32">
        <f>+E5+E12+E16</f>
        <v>2010.75</v>
      </c>
      <c r="F60" s="32">
        <f>+F5+F12+F16</f>
        <v>2834.75</v>
      </c>
      <c r="G60" s="32"/>
      <c r="H60" s="32">
        <f t="shared" ref="H60:AM60" si="172">+H5+H12+H16</f>
        <v>0</v>
      </c>
      <c r="I60" s="32">
        <f t="shared" si="172"/>
        <v>0</v>
      </c>
      <c r="J60" s="32">
        <f t="shared" si="172"/>
        <v>0</v>
      </c>
      <c r="K60" s="32">
        <f t="shared" si="172"/>
        <v>0</v>
      </c>
      <c r="L60" s="32">
        <f t="shared" si="172"/>
        <v>122.5</v>
      </c>
      <c r="M60" s="32">
        <f t="shared" si="172"/>
        <v>278.51</v>
      </c>
      <c r="N60" s="32">
        <f t="shared" si="172"/>
        <v>434.53999999999996</v>
      </c>
      <c r="O60" s="32">
        <f t="shared" si="172"/>
        <v>592.54999999999995</v>
      </c>
      <c r="P60" s="32">
        <f t="shared" si="172"/>
        <v>738.56999999999994</v>
      </c>
      <c r="Q60" s="32">
        <f t="shared" si="172"/>
        <v>850.65</v>
      </c>
      <c r="R60" s="32">
        <f t="shared" si="172"/>
        <v>1003.0799999999999</v>
      </c>
      <c r="S60" s="32">
        <f t="shared" si="172"/>
        <v>1193</v>
      </c>
      <c r="T60" s="32">
        <f t="shared" si="172"/>
        <v>1381.7800000000002</v>
      </c>
      <c r="U60" s="32">
        <f t="shared" si="172"/>
        <v>1563.46</v>
      </c>
      <c r="V60" s="32">
        <f t="shared" si="172"/>
        <v>1707.32</v>
      </c>
      <c r="W60" s="32">
        <f t="shared" si="172"/>
        <v>1877.8000000000002</v>
      </c>
      <c r="X60" s="32">
        <f t="shared" si="172"/>
        <v>2010.75</v>
      </c>
      <c r="Y60" s="32">
        <f t="shared" si="172"/>
        <v>0</v>
      </c>
      <c r="Z60" s="32">
        <f t="shared" si="172"/>
        <v>0</v>
      </c>
      <c r="AA60" s="32">
        <f t="shared" si="172"/>
        <v>0</v>
      </c>
      <c r="AB60" s="32">
        <f t="shared" si="172"/>
        <v>0</v>
      </c>
      <c r="AC60" s="32">
        <f t="shared" si="172"/>
        <v>0</v>
      </c>
      <c r="AD60" s="32">
        <f t="shared" si="172"/>
        <v>0</v>
      </c>
      <c r="AE60" s="32">
        <f t="shared" si="172"/>
        <v>0</v>
      </c>
      <c r="AF60" s="32">
        <f t="shared" si="172"/>
        <v>0</v>
      </c>
      <c r="AG60" s="32">
        <f t="shared" si="172"/>
        <v>0</v>
      </c>
      <c r="AH60" s="32">
        <f t="shared" si="172"/>
        <v>0</v>
      </c>
      <c r="AI60" s="32">
        <f t="shared" si="172"/>
        <v>0</v>
      </c>
      <c r="AJ60" s="32">
        <f t="shared" si="172"/>
        <v>0</v>
      </c>
      <c r="AK60" s="32">
        <f t="shared" si="172"/>
        <v>0</v>
      </c>
      <c r="AL60" s="32">
        <f t="shared" si="172"/>
        <v>0</v>
      </c>
      <c r="AM60" s="32">
        <f t="shared" si="172"/>
        <v>0</v>
      </c>
      <c r="AN60" s="32">
        <f t="shared" ref="AN60:AZ60" si="173">+AN5+AN12+AN16</f>
        <v>0</v>
      </c>
      <c r="AO60" s="32">
        <f t="shared" si="173"/>
        <v>0</v>
      </c>
      <c r="AP60" s="32">
        <f t="shared" si="173"/>
        <v>0</v>
      </c>
      <c r="AQ60" s="32">
        <f t="shared" si="173"/>
        <v>0</v>
      </c>
      <c r="AR60" s="32">
        <f t="shared" si="173"/>
        <v>0</v>
      </c>
      <c r="AS60" s="32">
        <f t="shared" si="173"/>
        <v>0</v>
      </c>
      <c r="AT60" s="32">
        <f t="shared" si="173"/>
        <v>0</v>
      </c>
      <c r="AU60" s="32">
        <f t="shared" si="173"/>
        <v>0</v>
      </c>
      <c r="AV60" s="32">
        <f t="shared" si="173"/>
        <v>0</v>
      </c>
      <c r="AW60" s="32">
        <f t="shared" si="173"/>
        <v>0</v>
      </c>
      <c r="AX60" s="32">
        <f t="shared" si="173"/>
        <v>0</v>
      </c>
      <c r="AY60" s="32">
        <f t="shared" si="173"/>
        <v>0</v>
      </c>
      <c r="AZ60" s="32">
        <f t="shared" si="173"/>
        <v>0</v>
      </c>
      <c r="BA60" s="32">
        <f t="shared" ref="BA60:BP60" si="174">+BA5+BA12+BA16</f>
        <v>0</v>
      </c>
      <c r="BB60" s="32">
        <f t="shared" si="174"/>
        <v>0</v>
      </c>
      <c r="BC60" s="32">
        <f t="shared" si="174"/>
        <v>0</v>
      </c>
      <c r="BD60" s="32">
        <f t="shared" si="174"/>
        <v>0</v>
      </c>
      <c r="BE60" s="32">
        <f t="shared" si="174"/>
        <v>0</v>
      </c>
      <c r="BF60" s="32">
        <f t="shared" si="174"/>
        <v>0</v>
      </c>
      <c r="BG60" s="32">
        <f t="shared" si="174"/>
        <v>0</v>
      </c>
      <c r="BH60" s="32">
        <f t="shared" si="174"/>
        <v>0</v>
      </c>
      <c r="BI60" s="32">
        <f t="shared" si="174"/>
        <v>0</v>
      </c>
      <c r="BJ60" s="32">
        <f t="shared" si="174"/>
        <v>0</v>
      </c>
      <c r="BK60" s="32">
        <f t="shared" si="174"/>
        <v>0</v>
      </c>
      <c r="BL60" s="32">
        <f t="shared" si="174"/>
        <v>0</v>
      </c>
      <c r="BM60" s="32">
        <f t="shared" si="174"/>
        <v>0</v>
      </c>
      <c r="BN60" s="32">
        <f t="shared" si="174"/>
        <v>0</v>
      </c>
      <c r="BO60" s="32">
        <f t="shared" si="174"/>
        <v>0</v>
      </c>
      <c r="BP60" s="32">
        <f t="shared" si="174"/>
        <v>0</v>
      </c>
    </row>
    <row r="61" spans="1:68" ht="12.75" customHeight="1" x14ac:dyDescent="0.2">
      <c r="A61" s="30"/>
      <c r="B61" s="43"/>
      <c r="C61" s="67" t="s">
        <v>107</v>
      </c>
      <c r="D61" s="32">
        <f>+D19+D23+D27+D31+D37+D41+D45+D49</f>
        <v>14456.5</v>
      </c>
      <c r="E61" s="32">
        <f>+E19+E23+E27+E31+E37+E41+E45+E49</f>
        <v>3739.2200000000003</v>
      </c>
      <c r="F61" s="32">
        <f>+F19+F23+F27+F31+F37+F41+F45+F49</f>
        <v>10717.28</v>
      </c>
      <c r="G61" s="32"/>
      <c r="H61" s="32">
        <f t="shared" ref="H61:AM61" si="175">+H19+H23+H27+H31+H37+H41+H45+H49</f>
        <v>0</v>
      </c>
      <c r="I61" s="32">
        <f t="shared" si="175"/>
        <v>0</v>
      </c>
      <c r="J61" s="32">
        <f t="shared" si="175"/>
        <v>0</v>
      </c>
      <c r="K61" s="32">
        <f t="shared" si="175"/>
        <v>0</v>
      </c>
      <c r="L61" s="32">
        <f t="shared" si="175"/>
        <v>393.5</v>
      </c>
      <c r="M61" s="32">
        <f t="shared" si="175"/>
        <v>730.75</v>
      </c>
      <c r="N61" s="32">
        <f t="shared" si="175"/>
        <v>1052.81</v>
      </c>
      <c r="O61" s="32">
        <f t="shared" si="175"/>
        <v>1364.78</v>
      </c>
      <c r="P61" s="32">
        <f t="shared" si="175"/>
        <v>1650.63</v>
      </c>
      <c r="Q61" s="32">
        <f t="shared" si="175"/>
        <v>1870.11</v>
      </c>
      <c r="R61" s="32">
        <f t="shared" si="175"/>
        <v>2139.13</v>
      </c>
      <c r="S61" s="32">
        <f t="shared" si="175"/>
        <v>2392.44</v>
      </c>
      <c r="T61" s="32">
        <f t="shared" si="175"/>
        <v>2690.5099999999993</v>
      </c>
      <c r="U61" s="32">
        <f t="shared" si="175"/>
        <v>2986.1800000000003</v>
      </c>
      <c r="V61" s="32">
        <f t="shared" si="175"/>
        <v>3194.2700000000004</v>
      </c>
      <c r="W61" s="32">
        <f t="shared" si="175"/>
        <v>3450.55</v>
      </c>
      <c r="X61" s="32">
        <f t="shared" si="175"/>
        <v>3739.2200000000003</v>
      </c>
      <c r="Y61" s="32">
        <f t="shared" si="175"/>
        <v>0</v>
      </c>
      <c r="Z61" s="32">
        <f t="shared" si="175"/>
        <v>0</v>
      </c>
      <c r="AA61" s="32">
        <f t="shared" si="175"/>
        <v>0</v>
      </c>
      <c r="AB61" s="32">
        <f t="shared" si="175"/>
        <v>0</v>
      </c>
      <c r="AC61" s="32">
        <f t="shared" si="175"/>
        <v>0</v>
      </c>
      <c r="AD61" s="32">
        <f t="shared" si="175"/>
        <v>0</v>
      </c>
      <c r="AE61" s="32">
        <f t="shared" si="175"/>
        <v>0</v>
      </c>
      <c r="AF61" s="32">
        <f t="shared" si="175"/>
        <v>0</v>
      </c>
      <c r="AG61" s="32">
        <f t="shared" si="175"/>
        <v>0</v>
      </c>
      <c r="AH61" s="32">
        <f t="shared" si="175"/>
        <v>0</v>
      </c>
      <c r="AI61" s="32">
        <f t="shared" si="175"/>
        <v>0</v>
      </c>
      <c r="AJ61" s="32">
        <f t="shared" si="175"/>
        <v>0</v>
      </c>
      <c r="AK61" s="32">
        <f t="shared" si="175"/>
        <v>0</v>
      </c>
      <c r="AL61" s="32">
        <f t="shared" si="175"/>
        <v>0</v>
      </c>
      <c r="AM61" s="32">
        <f t="shared" si="175"/>
        <v>0</v>
      </c>
      <c r="AN61" s="32">
        <f t="shared" ref="AN61:AZ61" si="176">+AN19+AN23+AN27+AN31+AN37+AN41+AN45+AN49</f>
        <v>0</v>
      </c>
      <c r="AO61" s="32">
        <f t="shared" si="176"/>
        <v>0</v>
      </c>
      <c r="AP61" s="32">
        <f t="shared" si="176"/>
        <v>0</v>
      </c>
      <c r="AQ61" s="32">
        <f t="shared" si="176"/>
        <v>0</v>
      </c>
      <c r="AR61" s="32">
        <f t="shared" si="176"/>
        <v>0</v>
      </c>
      <c r="AS61" s="32">
        <f t="shared" si="176"/>
        <v>0</v>
      </c>
      <c r="AT61" s="32">
        <f t="shared" si="176"/>
        <v>0</v>
      </c>
      <c r="AU61" s="32">
        <f t="shared" si="176"/>
        <v>0</v>
      </c>
      <c r="AV61" s="32">
        <f t="shared" si="176"/>
        <v>0</v>
      </c>
      <c r="AW61" s="32">
        <f t="shared" si="176"/>
        <v>0</v>
      </c>
      <c r="AX61" s="32">
        <f t="shared" si="176"/>
        <v>0</v>
      </c>
      <c r="AY61" s="32">
        <f t="shared" si="176"/>
        <v>0</v>
      </c>
      <c r="AZ61" s="32">
        <f t="shared" si="176"/>
        <v>0</v>
      </c>
      <c r="BA61" s="32">
        <f t="shared" ref="BA61:BP61" si="177">+BA19+BA23+BA27+BA31+BA37+BA41+BA45+BA49</f>
        <v>0</v>
      </c>
      <c r="BB61" s="32">
        <f t="shared" si="177"/>
        <v>0</v>
      </c>
      <c r="BC61" s="32">
        <f t="shared" si="177"/>
        <v>0</v>
      </c>
      <c r="BD61" s="32">
        <f t="shared" si="177"/>
        <v>0</v>
      </c>
      <c r="BE61" s="32">
        <f t="shared" si="177"/>
        <v>0</v>
      </c>
      <c r="BF61" s="32">
        <f t="shared" si="177"/>
        <v>0</v>
      </c>
      <c r="BG61" s="32">
        <f t="shared" si="177"/>
        <v>0</v>
      </c>
      <c r="BH61" s="32">
        <f t="shared" si="177"/>
        <v>0</v>
      </c>
      <c r="BI61" s="32">
        <f t="shared" si="177"/>
        <v>0</v>
      </c>
      <c r="BJ61" s="32">
        <f t="shared" si="177"/>
        <v>0</v>
      </c>
      <c r="BK61" s="32">
        <f t="shared" si="177"/>
        <v>0</v>
      </c>
      <c r="BL61" s="32">
        <f t="shared" si="177"/>
        <v>0</v>
      </c>
      <c r="BM61" s="32">
        <f t="shared" si="177"/>
        <v>0</v>
      </c>
      <c r="BN61" s="32">
        <f t="shared" si="177"/>
        <v>0</v>
      </c>
      <c r="BO61" s="32">
        <f t="shared" si="177"/>
        <v>0</v>
      </c>
      <c r="BP61" s="32">
        <f t="shared" si="177"/>
        <v>0</v>
      </c>
    </row>
    <row r="62" spans="1:68" ht="12.75" customHeight="1" x14ac:dyDescent="0.2">
      <c r="A62" s="30"/>
      <c r="B62" s="43"/>
      <c r="C62" s="28" t="s">
        <v>46</v>
      </c>
      <c r="D62" s="73">
        <f>D58-D65</f>
        <v>0</v>
      </c>
      <c r="E62" s="73">
        <f>E58-E65</f>
        <v>0</v>
      </c>
      <c r="F62" s="73">
        <f>F58-F65</f>
        <v>0</v>
      </c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</row>
    <row r="63" spans="1:68" ht="12.75" customHeight="1" x14ac:dyDescent="0.2">
      <c r="C63" s="28"/>
      <c r="D63" s="28"/>
      <c r="E63" s="28"/>
      <c r="F63" s="28"/>
      <c r="G63" s="28"/>
    </row>
    <row r="64" spans="1:68" x14ac:dyDescent="0.2">
      <c r="A64" s="114" t="s">
        <v>52</v>
      </c>
      <c r="B64" s="116"/>
      <c r="C64" s="156" t="s">
        <v>186</v>
      </c>
      <c r="D64" s="156" t="s">
        <v>77</v>
      </c>
      <c r="E64" s="156" t="s">
        <v>78</v>
      </c>
      <c r="F64" s="156" t="s">
        <v>28</v>
      </c>
      <c r="G64" s="108" t="s">
        <v>102</v>
      </c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</row>
    <row r="65" spans="1:69" x14ac:dyDescent="0.2">
      <c r="A65" s="114" t="s">
        <v>53</v>
      </c>
      <c r="B65" s="44"/>
      <c r="C65" s="117" t="s">
        <v>214</v>
      </c>
      <c r="D65" s="117">
        <v>19302</v>
      </c>
      <c r="E65" s="117">
        <v>5749.97</v>
      </c>
      <c r="F65" s="117">
        <v>13552.03</v>
      </c>
      <c r="G65" s="115" t="s">
        <v>79</v>
      </c>
      <c r="H65" s="20">
        <f t="shared" ref="H65:AM65" si="178">+H4</f>
        <v>42125</v>
      </c>
      <c r="I65" s="20">
        <f t="shared" si="178"/>
        <v>42132</v>
      </c>
      <c r="J65" s="20">
        <f t="shared" si="178"/>
        <v>42139</v>
      </c>
      <c r="K65" s="20">
        <f t="shared" si="178"/>
        <v>42146</v>
      </c>
      <c r="L65" s="20">
        <f t="shared" si="178"/>
        <v>42153</v>
      </c>
      <c r="M65" s="20">
        <f t="shared" si="178"/>
        <v>42160</v>
      </c>
      <c r="N65" s="20">
        <f t="shared" si="178"/>
        <v>42167</v>
      </c>
      <c r="O65" s="20">
        <f t="shared" si="178"/>
        <v>42174</v>
      </c>
      <c r="P65" s="20">
        <f t="shared" si="178"/>
        <v>42181</v>
      </c>
      <c r="Q65" s="20">
        <f t="shared" si="178"/>
        <v>42188</v>
      </c>
      <c r="R65" s="20">
        <f t="shared" si="178"/>
        <v>42195</v>
      </c>
      <c r="S65" s="20">
        <f t="shared" si="178"/>
        <v>42202</v>
      </c>
      <c r="T65" s="20">
        <f t="shared" si="178"/>
        <v>42209</v>
      </c>
      <c r="U65" s="20">
        <f t="shared" si="178"/>
        <v>42216</v>
      </c>
      <c r="V65" s="20">
        <f t="shared" si="178"/>
        <v>42223</v>
      </c>
      <c r="W65" s="20">
        <f t="shared" si="178"/>
        <v>42230</v>
      </c>
      <c r="X65" s="20">
        <f t="shared" si="178"/>
        <v>42237</v>
      </c>
      <c r="Y65" s="20">
        <f t="shared" si="178"/>
        <v>42244</v>
      </c>
      <c r="Z65" s="20">
        <f t="shared" si="178"/>
        <v>42251</v>
      </c>
      <c r="AA65" s="20">
        <f t="shared" si="178"/>
        <v>42258</v>
      </c>
      <c r="AB65" s="20">
        <f t="shared" si="178"/>
        <v>42265</v>
      </c>
      <c r="AC65" s="20">
        <f t="shared" si="178"/>
        <v>42272</v>
      </c>
      <c r="AD65" s="20">
        <f t="shared" si="178"/>
        <v>42279</v>
      </c>
      <c r="AE65" s="20">
        <f t="shared" si="178"/>
        <v>42286</v>
      </c>
      <c r="AF65" s="20">
        <f t="shared" si="178"/>
        <v>42293</v>
      </c>
      <c r="AG65" s="20">
        <f t="shared" si="178"/>
        <v>42300</v>
      </c>
      <c r="AH65" s="20">
        <f t="shared" si="178"/>
        <v>42307</v>
      </c>
      <c r="AI65" s="20">
        <f t="shared" si="178"/>
        <v>42314</v>
      </c>
      <c r="AJ65" s="20">
        <f t="shared" si="178"/>
        <v>42321</v>
      </c>
      <c r="AK65" s="20">
        <f t="shared" si="178"/>
        <v>42328</v>
      </c>
      <c r="AL65" s="20">
        <f t="shared" si="178"/>
        <v>42335</v>
      </c>
      <c r="AM65" s="20">
        <f t="shared" si="178"/>
        <v>42342</v>
      </c>
      <c r="AN65" s="20">
        <f t="shared" ref="AN65:BP65" si="179">+AN4</f>
        <v>42349</v>
      </c>
      <c r="AO65" s="20">
        <f t="shared" si="179"/>
        <v>42356</v>
      </c>
      <c r="AP65" s="20">
        <f t="shared" si="179"/>
        <v>42363</v>
      </c>
      <c r="AQ65" s="20">
        <f t="shared" si="179"/>
        <v>42370</v>
      </c>
      <c r="AR65" s="20">
        <f t="shared" si="179"/>
        <v>42377</v>
      </c>
      <c r="AS65" s="20">
        <f t="shared" si="179"/>
        <v>42384</v>
      </c>
      <c r="AT65" s="20">
        <f t="shared" si="179"/>
        <v>42391</v>
      </c>
      <c r="AU65" s="20">
        <f t="shared" si="179"/>
        <v>42398</v>
      </c>
      <c r="AV65" s="20">
        <f t="shared" si="179"/>
        <v>42405</v>
      </c>
      <c r="AW65" s="20">
        <f t="shared" si="179"/>
        <v>42412</v>
      </c>
      <c r="AX65" s="20">
        <f t="shared" si="179"/>
        <v>42419</v>
      </c>
      <c r="AY65" s="20">
        <f t="shared" si="179"/>
        <v>42426</v>
      </c>
      <c r="AZ65" s="20">
        <f t="shared" si="179"/>
        <v>42433</v>
      </c>
      <c r="BA65" s="20">
        <f t="shared" ref="BA65:BH65" si="180">+BA4</f>
        <v>42440</v>
      </c>
      <c r="BB65" s="20">
        <f t="shared" si="180"/>
        <v>42447</v>
      </c>
      <c r="BC65" s="20">
        <f t="shared" si="180"/>
        <v>42454</v>
      </c>
      <c r="BD65" s="20">
        <f t="shared" si="180"/>
        <v>42461</v>
      </c>
      <c r="BE65" s="20">
        <f t="shared" si="180"/>
        <v>42468</v>
      </c>
      <c r="BF65" s="20">
        <f t="shared" si="180"/>
        <v>42475</v>
      </c>
      <c r="BG65" s="20">
        <f t="shared" si="180"/>
        <v>42482</v>
      </c>
      <c r="BH65" s="20">
        <f t="shared" si="180"/>
        <v>42489</v>
      </c>
      <c r="BI65" s="20">
        <f t="shared" si="179"/>
        <v>42496</v>
      </c>
      <c r="BJ65" s="20">
        <f t="shared" si="179"/>
        <v>42503</v>
      </c>
      <c r="BK65" s="20">
        <f t="shared" si="179"/>
        <v>42510</v>
      </c>
      <c r="BL65" s="20">
        <f t="shared" si="179"/>
        <v>42517</v>
      </c>
      <c r="BM65" s="20">
        <f t="shared" si="179"/>
        <v>42524</v>
      </c>
      <c r="BN65" s="20">
        <f t="shared" si="179"/>
        <v>42531</v>
      </c>
      <c r="BO65" s="20">
        <f t="shared" ref="BO65" si="181">+BO4</f>
        <v>42538</v>
      </c>
      <c r="BP65" s="20">
        <f t="shared" si="179"/>
        <v>42545</v>
      </c>
      <c r="BQ65" s="123"/>
    </row>
    <row r="66" spans="1:69" x14ac:dyDescent="0.2">
      <c r="A66" s="39"/>
      <c r="B66" s="32" t="str">
        <f>MID(C66,4,3)</f>
        <v>200</v>
      </c>
      <c r="C66" s="157" t="s">
        <v>215</v>
      </c>
      <c r="D66" s="154">
        <v>1306</v>
      </c>
      <c r="E66" s="154">
        <v>393</v>
      </c>
      <c r="F66" s="154">
        <v>913</v>
      </c>
      <c r="G66" s="125">
        <f>+D66-E66-F66</f>
        <v>0</v>
      </c>
      <c r="L66" s="32">
        <v>46</v>
      </c>
      <c r="M66" s="32">
        <v>75.91</v>
      </c>
      <c r="N66" s="32">
        <v>105.83</v>
      </c>
      <c r="O66" s="39">
        <v>135.74</v>
      </c>
      <c r="P66" s="51">
        <v>165.66</v>
      </c>
      <c r="Q66" s="32">
        <v>189.59</v>
      </c>
      <c r="R66" s="32">
        <v>219.5</v>
      </c>
      <c r="S66" s="32">
        <v>249.41</v>
      </c>
      <c r="T66" s="32">
        <v>279.33</v>
      </c>
      <c r="U66" s="32">
        <v>309.24</v>
      </c>
      <c r="V66" s="32">
        <v>333.17</v>
      </c>
      <c r="W66" s="32">
        <v>363.09</v>
      </c>
      <c r="X66" s="154">
        <v>393</v>
      </c>
      <c r="AA66" s="33"/>
      <c r="AE66" s="33"/>
      <c r="AH66" s="28"/>
      <c r="AL66" s="28"/>
    </row>
    <row r="67" spans="1:69" x14ac:dyDescent="0.2">
      <c r="A67" s="39"/>
      <c r="B67" s="32" t="str">
        <f t="shared" ref="B67:B90" si="182">MID(C67,4,3)</f>
        <v>210</v>
      </c>
      <c r="C67" s="154" t="s">
        <v>216</v>
      </c>
      <c r="D67" s="154">
        <v>636</v>
      </c>
      <c r="E67" s="154">
        <v>360.5</v>
      </c>
      <c r="F67" s="154">
        <v>275.5</v>
      </c>
      <c r="G67" s="125">
        <f t="shared" ref="G67:G90" si="183">+D67-E67-F67</f>
        <v>0</v>
      </c>
      <c r="M67" s="32">
        <v>31.08</v>
      </c>
      <c r="N67" s="32">
        <v>62.16</v>
      </c>
      <c r="O67" s="39">
        <v>93.23</v>
      </c>
      <c r="P67" s="51">
        <v>124.31</v>
      </c>
      <c r="Q67" s="32">
        <v>149.16999999999999</v>
      </c>
      <c r="R67" s="32">
        <v>180.25</v>
      </c>
      <c r="S67" s="32">
        <v>211.33</v>
      </c>
      <c r="T67" s="32">
        <v>242.41</v>
      </c>
      <c r="U67" s="32">
        <v>273.48</v>
      </c>
      <c r="V67" s="32">
        <v>298.33999999999997</v>
      </c>
      <c r="W67" s="32">
        <v>329.42</v>
      </c>
      <c r="X67" s="154">
        <v>360.5</v>
      </c>
      <c r="AA67" s="33"/>
      <c r="AE67" s="33"/>
      <c r="AH67" s="28"/>
      <c r="AL67" s="28"/>
    </row>
    <row r="68" spans="1:69" x14ac:dyDescent="0.2">
      <c r="A68" s="39"/>
      <c r="B68" s="32" t="str">
        <f t="shared" si="182"/>
        <v>230</v>
      </c>
      <c r="C68" s="151" t="s">
        <v>217</v>
      </c>
      <c r="D68" s="151">
        <v>1041.5</v>
      </c>
      <c r="E68" s="151">
        <v>487.5</v>
      </c>
      <c r="F68" s="151">
        <v>554</v>
      </c>
      <c r="G68" s="125">
        <f t="shared" si="183"/>
        <v>0</v>
      </c>
      <c r="L68" s="32">
        <v>53.5</v>
      </c>
      <c r="M68" s="32">
        <v>94.97</v>
      </c>
      <c r="N68" s="32">
        <v>136.44</v>
      </c>
      <c r="O68" s="39">
        <v>177.91</v>
      </c>
      <c r="P68" s="51">
        <v>219.38</v>
      </c>
      <c r="Q68" s="32">
        <v>249.32</v>
      </c>
      <c r="R68" s="32">
        <v>288.38</v>
      </c>
      <c r="S68" s="32">
        <v>327.44</v>
      </c>
      <c r="T68" s="32">
        <v>365.33</v>
      </c>
      <c r="U68" s="32">
        <v>397.44</v>
      </c>
      <c r="V68" s="32">
        <v>423.17</v>
      </c>
      <c r="W68" s="32">
        <v>455.34</v>
      </c>
      <c r="X68" s="151">
        <v>487.5</v>
      </c>
      <c r="AA68" s="33"/>
      <c r="AE68" s="33"/>
      <c r="AH68" s="39"/>
      <c r="AL68" s="39"/>
    </row>
    <row r="69" spans="1:69" x14ac:dyDescent="0.2">
      <c r="A69" s="39"/>
      <c r="B69" s="32" t="str">
        <f t="shared" si="182"/>
        <v>240</v>
      </c>
      <c r="C69" s="151" t="s">
        <v>218</v>
      </c>
      <c r="D69" s="151">
        <v>136</v>
      </c>
      <c r="E69" s="151">
        <v>60.5</v>
      </c>
      <c r="F69" s="151">
        <v>75.5</v>
      </c>
      <c r="G69" s="125">
        <f t="shared" si="183"/>
        <v>0</v>
      </c>
      <c r="M69" s="32">
        <v>6.55</v>
      </c>
      <c r="N69" s="32">
        <v>13.1</v>
      </c>
      <c r="O69" s="39">
        <v>19.66</v>
      </c>
      <c r="P69" s="51">
        <v>26.21</v>
      </c>
      <c r="Q69" s="32">
        <v>29.95</v>
      </c>
      <c r="R69" s="32">
        <v>35.94</v>
      </c>
      <c r="S69" s="32">
        <v>41.94</v>
      </c>
      <c r="T69" s="32">
        <v>47.94</v>
      </c>
      <c r="U69" s="32">
        <v>52.66</v>
      </c>
      <c r="V69" s="32">
        <v>54.9</v>
      </c>
      <c r="W69" s="32">
        <v>57.7</v>
      </c>
      <c r="X69" s="151">
        <v>60.5</v>
      </c>
      <c r="AH69" s="39"/>
      <c r="AL69" s="39"/>
    </row>
    <row r="70" spans="1:69" x14ac:dyDescent="0.2">
      <c r="A70" s="39"/>
      <c r="B70" s="32" t="str">
        <f t="shared" si="182"/>
        <v>250</v>
      </c>
      <c r="C70" s="151" t="s">
        <v>219</v>
      </c>
      <c r="D70" s="151">
        <v>397</v>
      </c>
      <c r="E70" s="151">
        <v>257</v>
      </c>
      <c r="F70" s="151">
        <v>140</v>
      </c>
      <c r="G70" s="125">
        <f t="shared" si="183"/>
        <v>0</v>
      </c>
      <c r="M70" s="32">
        <v>10</v>
      </c>
      <c r="N70" s="32">
        <v>20</v>
      </c>
      <c r="O70" s="39">
        <v>32</v>
      </c>
      <c r="P70" s="51">
        <v>32</v>
      </c>
      <c r="Q70" s="32">
        <v>32</v>
      </c>
      <c r="R70" s="32">
        <v>41.38</v>
      </c>
      <c r="S70" s="32">
        <v>88.25</v>
      </c>
      <c r="T70" s="32">
        <v>135.13</v>
      </c>
      <c r="U70" s="32">
        <v>182</v>
      </c>
      <c r="V70" s="32">
        <v>219.5</v>
      </c>
      <c r="W70" s="32">
        <v>257</v>
      </c>
      <c r="X70" s="151">
        <v>257</v>
      </c>
      <c r="AA70" s="33"/>
      <c r="AE70" s="33"/>
      <c r="AH70" s="39"/>
      <c r="AL70" s="39"/>
    </row>
    <row r="71" spans="1:69" x14ac:dyDescent="0.2">
      <c r="A71" s="39"/>
      <c r="B71" s="32" t="str">
        <f t="shared" si="182"/>
        <v>280</v>
      </c>
      <c r="C71" s="151" t="s">
        <v>220</v>
      </c>
      <c r="D71" s="151">
        <v>806</v>
      </c>
      <c r="E71" s="151">
        <v>189</v>
      </c>
      <c r="F71" s="151">
        <v>617</v>
      </c>
      <c r="G71" s="125">
        <f t="shared" si="183"/>
        <v>0</v>
      </c>
      <c r="L71" s="32">
        <v>8</v>
      </c>
      <c r="M71" s="32">
        <v>23.6</v>
      </c>
      <c r="N71" s="32">
        <v>39.21</v>
      </c>
      <c r="O71" s="39">
        <v>54.81</v>
      </c>
      <c r="P71" s="51">
        <v>70.41</v>
      </c>
      <c r="Q71" s="32">
        <v>82.9</v>
      </c>
      <c r="R71" s="32">
        <v>98.5</v>
      </c>
      <c r="S71" s="32">
        <v>114.1</v>
      </c>
      <c r="T71" s="32">
        <v>129.71</v>
      </c>
      <c r="U71" s="32">
        <v>145.31</v>
      </c>
      <c r="V71" s="32">
        <v>157.79</v>
      </c>
      <c r="W71" s="32">
        <v>173.4</v>
      </c>
      <c r="X71" s="151">
        <v>189</v>
      </c>
      <c r="AA71" s="39"/>
      <c r="AE71" s="39"/>
      <c r="AH71" s="39"/>
      <c r="AL71" s="39"/>
    </row>
    <row r="72" spans="1:69" x14ac:dyDescent="0.2">
      <c r="A72" s="39"/>
      <c r="B72" s="32" t="str">
        <f t="shared" si="182"/>
        <v>290</v>
      </c>
      <c r="C72" s="151" t="s">
        <v>221</v>
      </c>
      <c r="D72" s="151">
        <v>483</v>
      </c>
      <c r="E72" s="151">
        <v>263.25</v>
      </c>
      <c r="F72" s="151">
        <v>219.75</v>
      </c>
      <c r="G72" s="125">
        <f t="shared" si="183"/>
        <v>0</v>
      </c>
      <c r="L72" s="32">
        <v>15</v>
      </c>
      <c r="M72" s="32">
        <v>36.4</v>
      </c>
      <c r="N72" s="32">
        <v>57.8</v>
      </c>
      <c r="O72" s="39">
        <v>79.2</v>
      </c>
      <c r="P72" s="51">
        <v>100.6</v>
      </c>
      <c r="Q72" s="32">
        <v>117.72</v>
      </c>
      <c r="R72" s="32">
        <v>139.13</v>
      </c>
      <c r="S72" s="32">
        <v>160.53</v>
      </c>
      <c r="T72" s="32">
        <v>181.93</v>
      </c>
      <c r="U72" s="32">
        <v>203.33</v>
      </c>
      <c r="V72" s="32">
        <v>220.45</v>
      </c>
      <c r="W72" s="32">
        <v>241.85</v>
      </c>
      <c r="X72" s="151">
        <v>263.25</v>
      </c>
      <c r="AA72" s="33"/>
      <c r="AE72" s="33"/>
      <c r="AH72" s="39"/>
      <c r="AL72" s="39"/>
    </row>
    <row r="73" spans="1:69" x14ac:dyDescent="0.2">
      <c r="A73" s="39"/>
      <c r="B73" s="32" t="str">
        <f t="shared" si="182"/>
        <v>310</v>
      </c>
      <c r="C73" s="151" t="s">
        <v>222</v>
      </c>
      <c r="D73" s="151">
        <v>701.5</v>
      </c>
      <c r="E73" s="151">
        <v>410.75</v>
      </c>
      <c r="F73" s="151">
        <v>290.75</v>
      </c>
      <c r="G73" s="125">
        <f t="shared" si="183"/>
        <v>0</v>
      </c>
      <c r="L73" s="32">
        <v>138.5</v>
      </c>
      <c r="M73" s="32">
        <v>204.69</v>
      </c>
      <c r="N73" s="32">
        <v>255.71</v>
      </c>
      <c r="O73" s="32">
        <v>296.62</v>
      </c>
      <c r="P73" s="32">
        <v>327.43</v>
      </c>
      <c r="Q73" s="32">
        <v>350.05</v>
      </c>
      <c r="R73" s="32">
        <v>371.01</v>
      </c>
      <c r="S73" s="32">
        <v>380.33</v>
      </c>
      <c r="T73" s="32">
        <v>387.56</v>
      </c>
      <c r="U73" s="32">
        <v>394.79</v>
      </c>
      <c r="V73" s="32">
        <v>400.58</v>
      </c>
      <c r="W73" s="32">
        <v>405.9</v>
      </c>
      <c r="X73" s="151">
        <v>410.75</v>
      </c>
      <c r="AH73" s="39"/>
      <c r="AL73" s="39"/>
    </row>
    <row r="74" spans="1:69" x14ac:dyDescent="0.2">
      <c r="A74" s="39"/>
      <c r="B74" s="32" t="str">
        <f t="shared" si="182"/>
        <v>321</v>
      </c>
      <c r="C74" s="151" t="s">
        <v>223</v>
      </c>
      <c r="D74" s="151">
        <v>1045</v>
      </c>
      <c r="E74" s="151">
        <v>150.5</v>
      </c>
      <c r="F74" s="151">
        <v>894.5</v>
      </c>
      <c r="G74" s="125">
        <f t="shared" si="183"/>
        <v>0</v>
      </c>
      <c r="T74" s="32">
        <v>50</v>
      </c>
      <c r="U74" s="32">
        <v>100</v>
      </c>
      <c r="V74" s="32">
        <v>114.43</v>
      </c>
      <c r="W74" s="32">
        <v>132.46</v>
      </c>
      <c r="X74" s="151">
        <v>150.5</v>
      </c>
      <c r="AA74" s="33"/>
      <c r="AE74" s="33"/>
      <c r="AH74" s="39"/>
      <c r="AL74" s="39"/>
    </row>
    <row r="75" spans="1:69" x14ac:dyDescent="0.2">
      <c r="A75" s="39"/>
      <c r="B75" s="32" t="str">
        <f t="shared" si="182"/>
        <v>360</v>
      </c>
      <c r="C75" s="151" t="s">
        <v>224</v>
      </c>
      <c r="D75" s="151">
        <v>2134</v>
      </c>
      <c r="E75" s="151">
        <v>593.15</v>
      </c>
      <c r="F75" s="151">
        <v>1540.85</v>
      </c>
      <c r="G75" s="125">
        <f t="shared" si="183"/>
        <v>0</v>
      </c>
      <c r="L75" s="32">
        <v>19</v>
      </c>
      <c r="M75" s="32">
        <v>73.45</v>
      </c>
      <c r="N75" s="32">
        <v>127.9</v>
      </c>
      <c r="O75" s="32">
        <v>182.35</v>
      </c>
      <c r="P75" s="32">
        <v>236.81</v>
      </c>
      <c r="Q75" s="32">
        <v>280.37</v>
      </c>
      <c r="R75" s="32">
        <v>333.27</v>
      </c>
      <c r="S75" s="32">
        <v>379.55</v>
      </c>
      <c r="T75" s="32">
        <v>425.83</v>
      </c>
      <c r="U75" s="32">
        <v>471.04</v>
      </c>
      <c r="V75" s="32">
        <v>505.93</v>
      </c>
      <c r="W75" s="32">
        <v>549.54</v>
      </c>
      <c r="X75" s="151">
        <v>593.15</v>
      </c>
      <c r="AA75" s="33"/>
      <c r="AE75" s="33"/>
      <c r="AH75" s="39"/>
      <c r="AL75" s="39"/>
    </row>
    <row r="76" spans="1:69" ht="12.75" customHeight="1" x14ac:dyDescent="0.25">
      <c r="A76" s="39"/>
      <c r="B76" s="32" t="str">
        <f t="shared" si="182"/>
        <v>370</v>
      </c>
      <c r="C76" s="151" t="s">
        <v>249</v>
      </c>
      <c r="D76" s="151">
        <v>1613</v>
      </c>
      <c r="E76" s="151">
        <v>231.28</v>
      </c>
      <c r="F76" s="151">
        <v>1381.72</v>
      </c>
      <c r="G76" s="125">
        <f t="shared" si="183"/>
        <v>0</v>
      </c>
      <c r="L76" s="32">
        <v>9</v>
      </c>
      <c r="M76" s="32">
        <v>25.56</v>
      </c>
      <c r="N76" s="32">
        <v>42.12</v>
      </c>
      <c r="O76" s="32">
        <v>58.67</v>
      </c>
      <c r="P76" s="32">
        <v>86.81</v>
      </c>
      <c r="Q76" s="32">
        <v>108.98</v>
      </c>
      <c r="R76" s="32">
        <v>136.53</v>
      </c>
      <c r="S76" s="32">
        <v>155.52000000000001</v>
      </c>
      <c r="T76" s="32">
        <v>172.41</v>
      </c>
      <c r="U76" s="32">
        <v>188.64</v>
      </c>
      <c r="V76" s="32">
        <v>200.82</v>
      </c>
      <c r="W76" s="32">
        <v>216.05</v>
      </c>
      <c r="X76" s="151">
        <v>231.28</v>
      </c>
      <c r="AA76" s="68"/>
      <c r="AE76" s="68"/>
      <c r="AH76" s="39"/>
      <c r="AL76" s="39"/>
    </row>
    <row r="77" spans="1:69" x14ac:dyDescent="0.2">
      <c r="A77" s="39"/>
      <c r="B77" s="32" t="str">
        <f t="shared" si="182"/>
        <v>380</v>
      </c>
      <c r="C77" s="151" t="s">
        <v>250</v>
      </c>
      <c r="D77" s="151">
        <v>237</v>
      </c>
      <c r="E77" s="151">
        <v>144</v>
      </c>
      <c r="F77" s="151">
        <v>93</v>
      </c>
      <c r="G77" s="125">
        <f t="shared" si="183"/>
        <v>0</v>
      </c>
      <c r="L77" s="32">
        <v>15</v>
      </c>
      <c r="M77" s="32">
        <v>32.56</v>
      </c>
      <c r="N77" s="32">
        <v>50.11</v>
      </c>
      <c r="O77" s="32">
        <v>67.67</v>
      </c>
      <c r="P77" s="32">
        <v>85.23</v>
      </c>
      <c r="Q77" s="32">
        <v>99.28</v>
      </c>
      <c r="R77" s="32">
        <v>116.83</v>
      </c>
      <c r="S77" s="32">
        <v>123.72</v>
      </c>
      <c r="T77" s="32">
        <v>127.95</v>
      </c>
      <c r="U77" s="32">
        <v>132.16999999999999</v>
      </c>
      <c r="V77" s="32">
        <v>135.55000000000001</v>
      </c>
      <c r="W77" s="32">
        <v>139.78</v>
      </c>
      <c r="X77" s="151">
        <v>144</v>
      </c>
      <c r="AA77" s="33"/>
      <c r="AE77" s="33"/>
      <c r="AH77" s="39"/>
      <c r="AL77" s="39"/>
    </row>
    <row r="78" spans="1:69" x14ac:dyDescent="0.2">
      <c r="A78" s="39"/>
      <c r="B78" s="32" t="str">
        <f t="shared" si="182"/>
        <v>390</v>
      </c>
      <c r="C78" s="151" t="s">
        <v>251</v>
      </c>
      <c r="D78" s="151">
        <v>40</v>
      </c>
      <c r="E78" s="151">
        <v>0</v>
      </c>
      <c r="F78" s="151">
        <v>40</v>
      </c>
      <c r="G78" s="125">
        <f t="shared" si="183"/>
        <v>0</v>
      </c>
      <c r="X78" s="151"/>
      <c r="AA78" s="33"/>
      <c r="AE78" s="33"/>
      <c r="AH78" s="39"/>
      <c r="AL78" s="39"/>
    </row>
    <row r="79" spans="1:69" x14ac:dyDescent="0.2">
      <c r="A79" s="39"/>
      <c r="B79" s="32" t="str">
        <f t="shared" si="182"/>
        <v>410</v>
      </c>
      <c r="C79" s="151" t="s">
        <v>225</v>
      </c>
      <c r="D79" s="151">
        <v>280</v>
      </c>
      <c r="E79" s="151">
        <v>140</v>
      </c>
      <c r="F79" s="151">
        <v>140</v>
      </c>
      <c r="G79" s="125">
        <f t="shared" si="183"/>
        <v>0</v>
      </c>
      <c r="M79" s="32">
        <v>40.630000000000003</v>
      </c>
      <c r="N79" s="32">
        <v>81.25</v>
      </c>
      <c r="O79" s="32">
        <v>121.88</v>
      </c>
      <c r="P79" s="32">
        <v>130</v>
      </c>
      <c r="Q79" s="32">
        <v>130</v>
      </c>
      <c r="R79" s="32">
        <v>130.47999999999999</v>
      </c>
      <c r="S79" s="32">
        <v>132.86000000000001</v>
      </c>
      <c r="T79" s="32">
        <v>135.24</v>
      </c>
      <c r="U79" s="32">
        <v>137.62</v>
      </c>
      <c r="V79" s="32">
        <v>139.52000000000001</v>
      </c>
      <c r="W79" s="32">
        <v>140</v>
      </c>
      <c r="X79" s="151">
        <v>140</v>
      </c>
      <c r="AA79" s="33"/>
      <c r="AE79" s="33"/>
      <c r="AH79" s="39"/>
      <c r="AL79" s="39"/>
    </row>
    <row r="80" spans="1:69" x14ac:dyDescent="0.2">
      <c r="A80" s="39"/>
      <c r="B80" s="32" t="str">
        <f t="shared" si="182"/>
        <v>460</v>
      </c>
      <c r="C80" s="151" t="s">
        <v>226</v>
      </c>
      <c r="D80" s="151">
        <v>2510</v>
      </c>
      <c r="E80" s="151">
        <v>742.5</v>
      </c>
      <c r="F80" s="151">
        <v>1767.5</v>
      </c>
      <c r="G80" s="125">
        <f t="shared" si="183"/>
        <v>0</v>
      </c>
      <c r="L80" s="32">
        <v>44</v>
      </c>
      <c r="M80" s="32">
        <v>95.43</v>
      </c>
      <c r="N80" s="32">
        <v>146.86000000000001</v>
      </c>
      <c r="O80" s="32">
        <v>198.29</v>
      </c>
      <c r="P80" s="32">
        <v>249.71</v>
      </c>
      <c r="Q80" s="32">
        <v>290.86</v>
      </c>
      <c r="R80" s="32">
        <v>345.68</v>
      </c>
      <c r="S80" s="32">
        <v>414.1</v>
      </c>
      <c r="T80" s="32">
        <v>482.52</v>
      </c>
      <c r="U80" s="32">
        <v>550.92999999999995</v>
      </c>
      <c r="V80" s="32">
        <v>605.66999999999996</v>
      </c>
      <c r="W80" s="32">
        <v>674.08</v>
      </c>
      <c r="X80" s="151">
        <v>742.5</v>
      </c>
      <c r="AH80" s="39"/>
      <c r="AL80" s="39"/>
    </row>
    <row r="81" spans="1:68" x14ac:dyDescent="0.2">
      <c r="A81" s="39"/>
      <c r="B81" s="32" t="str">
        <f t="shared" si="182"/>
        <v>470</v>
      </c>
      <c r="C81" s="151" t="s">
        <v>252</v>
      </c>
      <c r="D81" s="151">
        <v>5466</v>
      </c>
      <c r="E81" s="151">
        <v>1147.54</v>
      </c>
      <c r="F81" s="151">
        <v>4318.46</v>
      </c>
      <c r="G81" s="125">
        <f t="shared" si="183"/>
        <v>0</v>
      </c>
      <c r="L81" s="32">
        <v>159</v>
      </c>
      <c r="M81" s="32">
        <v>228.3</v>
      </c>
      <c r="N81" s="32">
        <v>297.58999999999997</v>
      </c>
      <c r="O81" s="32">
        <v>366.89</v>
      </c>
      <c r="P81" s="32">
        <v>441.1</v>
      </c>
      <c r="Q81" s="32">
        <v>500.12</v>
      </c>
      <c r="R81" s="32">
        <v>573.75</v>
      </c>
      <c r="S81" s="32">
        <v>664.31</v>
      </c>
      <c r="T81" s="32">
        <v>759.15</v>
      </c>
      <c r="U81" s="32">
        <v>853.33</v>
      </c>
      <c r="V81" s="32">
        <v>927.87</v>
      </c>
      <c r="W81" s="32">
        <v>1021.04</v>
      </c>
      <c r="X81" s="151">
        <v>1147.54</v>
      </c>
      <c r="AA81" s="33"/>
      <c r="AE81" s="33"/>
      <c r="AH81" s="39"/>
      <c r="AL81" s="39"/>
    </row>
    <row r="82" spans="1:68" x14ac:dyDescent="0.2">
      <c r="A82" s="39"/>
      <c r="B82" s="32" t="str">
        <f t="shared" si="182"/>
        <v>480</v>
      </c>
      <c r="C82" s="151" t="s">
        <v>253</v>
      </c>
      <c r="D82" s="151">
        <v>266</v>
      </c>
      <c r="E82" s="151">
        <v>89</v>
      </c>
      <c r="F82" s="151">
        <v>177</v>
      </c>
      <c r="G82" s="125">
        <f t="shared" si="183"/>
        <v>0</v>
      </c>
      <c r="L82" s="32">
        <v>9</v>
      </c>
      <c r="M82" s="32">
        <v>22.33</v>
      </c>
      <c r="N82" s="32">
        <v>35.67</v>
      </c>
      <c r="O82" s="32">
        <v>49</v>
      </c>
      <c r="P82" s="32">
        <v>62.33</v>
      </c>
      <c r="Q82" s="32">
        <v>73</v>
      </c>
      <c r="R82" s="32">
        <v>86.33</v>
      </c>
      <c r="S82" s="32">
        <v>89</v>
      </c>
      <c r="T82" s="32">
        <v>89</v>
      </c>
      <c r="U82" s="32">
        <v>89</v>
      </c>
      <c r="V82" s="32">
        <v>89</v>
      </c>
      <c r="W82" s="32">
        <v>89</v>
      </c>
      <c r="X82" s="151">
        <v>89</v>
      </c>
      <c r="AH82" s="39"/>
      <c r="AL82" s="39"/>
    </row>
    <row r="83" spans="1:68" x14ac:dyDescent="0.2">
      <c r="A83" s="39"/>
      <c r="B83" s="32" t="str">
        <f t="shared" si="182"/>
        <v>490</v>
      </c>
      <c r="C83" s="151" t="s">
        <v>227</v>
      </c>
      <c r="D83" s="151">
        <v>204</v>
      </c>
      <c r="E83" s="151">
        <v>90.5</v>
      </c>
      <c r="F83" s="151">
        <v>113.5</v>
      </c>
      <c r="G83" s="125">
        <f t="shared" si="183"/>
        <v>0</v>
      </c>
      <c r="M83" s="32">
        <v>7.8</v>
      </c>
      <c r="N83" s="32">
        <v>15.6</v>
      </c>
      <c r="O83" s="32">
        <v>23.41</v>
      </c>
      <c r="P83" s="32">
        <v>31.21</v>
      </c>
      <c r="Q83" s="32">
        <v>37.450000000000003</v>
      </c>
      <c r="R83" s="32">
        <v>45.25</v>
      </c>
      <c r="S83" s="32">
        <v>53.05</v>
      </c>
      <c r="T83" s="32">
        <v>60.85</v>
      </c>
      <c r="U83" s="32">
        <v>68.66</v>
      </c>
      <c r="V83" s="32">
        <v>74.900000000000006</v>
      </c>
      <c r="W83" s="32">
        <v>82.7</v>
      </c>
      <c r="X83" s="151">
        <v>90.5</v>
      </c>
      <c r="AA83" s="66"/>
      <c r="AE83" s="66"/>
      <c r="AH83" s="39"/>
      <c r="AL83" s="39"/>
    </row>
    <row r="84" spans="1:68" x14ac:dyDescent="0.2">
      <c r="A84" s="39"/>
      <c r="B84" s="32" t="str">
        <f t="shared" si="182"/>
        <v/>
      </c>
      <c r="C84" s="151"/>
      <c r="D84" s="151"/>
      <c r="E84" s="151"/>
      <c r="F84" s="151"/>
      <c r="G84" s="125">
        <f t="shared" si="183"/>
        <v>0</v>
      </c>
      <c r="AA84" s="67"/>
      <c r="AC84" s="67"/>
      <c r="AE84" s="67"/>
      <c r="AH84" s="39"/>
      <c r="AL84" s="39"/>
    </row>
    <row r="85" spans="1:68" x14ac:dyDescent="0.2">
      <c r="A85" s="39"/>
      <c r="B85" s="32" t="str">
        <f t="shared" si="182"/>
        <v/>
      </c>
      <c r="C85" s="135"/>
      <c r="D85" s="135"/>
      <c r="E85" s="135"/>
      <c r="F85" s="135"/>
      <c r="G85" s="125">
        <f t="shared" si="183"/>
        <v>0</v>
      </c>
      <c r="AC85" s="66"/>
    </row>
    <row r="86" spans="1:68" x14ac:dyDescent="0.2">
      <c r="B86" s="32" t="str">
        <f t="shared" si="182"/>
        <v/>
      </c>
      <c r="C86" s="135"/>
      <c r="D86" s="135"/>
      <c r="E86" s="135"/>
      <c r="F86" s="135"/>
      <c r="G86" s="125">
        <f t="shared" si="183"/>
        <v>0</v>
      </c>
      <c r="AC86" s="66"/>
    </row>
    <row r="87" spans="1:68" x14ac:dyDescent="0.2">
      <c r="B87" s="32" t="str">
        <f t="shared" si="182"/>
        <v/>
      </c>
      <c r="C87" s="135"/>
      <c r="D87" s="135"/>
      <c r="E87" s="135"/>
      <c r="F87" s="135"/>
      <c r="G87" s="125">
        <f t="shared" si="183"/>
        <v>0</v>
      </c>
      <c r="M87" s="3"/>
      <c r="N87" s="65"/>
      <c r="O87" s="65"/>
      <c r="P87" s="59"/>
      <c r="T87" s="51"/>
    </row>
    <row r="88" spans="1:68" x14ac:dyDescent="0.2">
      <c r="B88" s="32" t="str">
        <f t="shared" si="182"/>
        <v/>
      </c>
      <c r="C88" s="154"/>
      <c r="D88" s="136"/>
      <c r="E88" s="136"/>
      <c r="F88" s="136"/>
      <c r="G88" s="125">
        <f t="shared" si="183"/>
        <v>0</v>
      </c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</row>
    <row r="89" spans="1:68" x14ac:dyDescent="0.2">
      <c r="A89" s="33"/>
      <c r="B89" s="32" t="str">
        <f t="shared" si="182"/>
        <v/>
      </c>
      <c r="C89" s="154"/>
      <c r="D89" s="154"/>
      <c r="E89" s="154"/>
      <c r="F89" s="154"/>
      <c r="G89" s="125">
        <f t="shared" si="183"/>
        <v>0</v>
      </c>
      <c r="H89" s="51"/>
      <c r="I89" s="51"/>
    </row>
    <row r="90" spans="1:68" x14ac:dyDescent="0.2">
      <c r="B90" s="32" t="str">
        <f t="shared" si="182"/>
        <v/>
      </c>
      <c r="C90" s="135"/>
      <c r="D90" s="135"/>
      <c r="E90" s="135"/>
      <c r="F90" s="135"/>
      <c r="G90" s="125">
        <f t="shared" si="183"/>
        <v>0</v>
      </c>
      <c r="M90" s="3"/>
      <c r="N90" s="65"/>
      <c r="O90" s="65"/>
      <c r="P90" s="59"/>
      <c r="T90" s="51"/>
    </row>
    <row r="91" spans="1:68" x14ac:dyDescent="0.2">
      <c r="A91" s="33"/>
      <c r="B91" s="32" t="str">
        <f t="shared" ref="B91" si="184">LEFT(C91,4)</f>
        <v/>
      </c>
      <c r="C91" s="154"/>
      <c r="D91" s="154"/>
      <c r="E91" s="154"/>
      <c r="F91" s="154"/>
      <c r="G91" s="28"/>
      <c r="H91" s="51"/>
      <c r="I91" s="51"/>
    </row>
  </sheetData>
  <conditionalFormatting sqref="D62:F62">
    <cfRule type="cellIs" dxfId="79" priority="5" operator="notEqual">
      <formula>0</formula>
    </cfRule>
  </conditionalFormatting>
  <conditionalFormatting sqref="H65:AZ65 BP65 BI65:BN65">
    <cfRule type="cellIs" dxfId="78" priority="4" operator="equal">
      <formula>$C$3</formula>
    </cfRule>
  </conditionalFormatting>
  <conditionalFormatting sqref="BO65">
    <cfRule type="cellIs" dxfId="77" priority="3" operator="equal">
      <formula>$C$3</formula>
    </cfRule>
  </conditionalFormatting>
  <conditionalFormatting sqref="BH65 BA65:BF65">
    <cfRule type="cellIs" dxfId="76" priority="2" operator="equal">
      <formula>$C$3</formula>
    </cfRule>
  </conditionalFormatting>
  <conditionalFormatting sqref="BG65">
    <cfRule type="cellIs" dxfId="75" priority="1" operator="equal">
      <formula>$C$3</formula>
    </cfRule>
  </conditionalFormatting>
  <pageMargins left="0.75" right="0.75" top="1" bottom="1" header="0.5" footer="0.5"/>
  <pageSetup fitToWidth="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T91"/>
  <sheetViews>
    <sheetView topLeftCell="M1" workbookViewId="0">
      <selection activeCell="C65" sqref="C65:BP84"/>
    </sheetView>
  </sheetViews>
  <sheetFormatPr defaultRowHeight="12.75" outlineLevelRow="1" x14ac:dyDescent="0.2"/>
  <cols>
    <col min="1" max="1" width="5.28515625" style="32" customWidth="1"/>
    <col min="2" max="2" width="5.42578125" style="39" customWidth="1"/>
    <col min="3" max="3" width="32.85546875" style="39" bestFit="1" customWidth="1"/>
    <col min="4" max="5" width="10.7109375" style="39" customWidth="1"/>
    <col min="6" max="6" width="9.7109375" style="39" customWidth="1"/>
    <col min="7" max="7" width="16.140625" style="39" hidden="1" customWidth="1"/>
    <col min="8" max="11" width="10.7109375" style="32" customWidth="1"/>
    <col min="12" max="13" width="11.42578125" style="32" customWidth="1"/>
    <col min="14" max="25" width="10.7109375" style="32" customWidth="1"/>
    <col min="26" max="26" width="10.7109375" style="32" customWidth="1" collapsed="1"/>
    <col min="27" max="68" width="10.7109375" style="32" customWidth="1"/>
    <col min="69" max="16384" width="9.140625" style="26"/>
  </cols>
  <sheetData>
    <row r="1" spans="1:68" ht="15" x14ac:dyDescent="0.2">
      <c r="B1" s="40" t="str">
        <f>+Timesheet!B1</f>
        <v>XXX001.8E Client Project Phase 1A Flowlines</v>
      </c>
      <c r="D1" s="40"/>
      <c r="E1" s="40"/>
      <c r="F1" s="40"/>
      <c r="G1" s="40"/>
    </row>
    <row r="2" spans="1:68" ht="15" x14ac:dyDescent="0.2">
      <c r="B2" s="40" t="s">
        <v>100</v>
      </c>
      <c r="D2" s="40"/>
      <c r="E2" s="40"/>
      <c r="F2" s="40"/>
      <c r="G2" s="40"/>
      <c r="I2" s="66"/>
    </row>
    <row r="3" spans="1:68" ht="18" x14ac:dyDescent="0.25">
      <c r="B3" s="106" t="s">
        <v>101</v>
      </c>
      <c r="C3" s="107">
        <f>+Remaining!T1</f>
        <v>42237</v>
      </c>
      <c r="D3" s="41"/>
      <c r="E3" s="41"/>
      <c r="F3" s="41"/>
      <c r="G3" s="41"/>
    </row>
    <row r="4" spans="1:68" ht="16.5" customHeight="1" x14ac:dyDescent="0.2">
      <c r="C4" s="42"/>
      <c r="D4" s="71" t="s">
        <v>77</v>
      </c>
      <c r="E4" s="71" t="s">
        <v>78</v>
      </c>
      <c r="F4" s="71" t="s">
        <v>28</v>
      </c>
      <c r="G4" s="72"/>
      <c r="H4" s="70">
        <f>+Baseline!H4</f>
        <v>42125</v>
      </c>
      <c r="I4" s="70">
        <f>+Baseline!I4</f>
        <v>42132</v>
      </c>
      <c r="J4" s="70">
        <f>+Baseline!J4</f>
        <v>42139</v>
      </c>
      <c r="K4" s="70">
        <f>+Baseline!K4</f>
        <v>42146</v>
      </c>
      <c r="L4" s="70">
        <f>+Baseline!L4</f>
        <v>42153</v>
      </c>
      <c r="M4" s="70">
        <f>+Baseline!M4</f>
        <v>42160</v>
      </c>
      <c r="N4" s="70">
        <f>+Baseline!N4</f>
        <v>42167</v>
      </c>
      <c r="O4" s="70">
        <f>+Baseline!O4</f>
        <v>42174</v>
      </c>
      <c r="P4" s="70">
        <f>+Baseline!P4</f>
        <v>42181</v>
      </c>
      <c r="Q4" s="70">
        <f>+Baseline!Q4</f>
        <v>42188</v>
      </c>
      <c r="R4" s="70">
        <f>+Baseline!R4</f>
        <v>42195</v>
      </c>
      <c r="S4" s="70">
        <f>+Baseline!S4</f>
        <v>42202</v>
      </c>
      <c r="T4" s="70">
        <f>+Baseline!T4</f>
        <v>42209</v>
      </c>
      <c r="U4" s="70">
        <f>+Baseline!U4</f>
        <v>42216</v>
      </c>
      <c r="V4" s="70">
        <f>+Baseline!V4</f>
        <v>42223</v>
      </c>
      <c r="W4" s="70">
        <f>+Baseline!W4</f>
        <v>42230</v>
      </c>
      <c r="X4" s="70">
        <f>+Baseline!X4</f>
        <v>42237</v>
      </c>
      <c r="Y4" s="70">
        <f>+Baseline!Y4</f>
        <v>42244</v>
      </c>
      <c r="Z4" s="70">
        <f>+Baseline!Z4</f>
        <v>42251</v>
      </c>
      <c r="AA4" s="70">
        <f>+Baseline!AA4</f>
        <v>42258</v>
      </c>
      <c r="AB4" s="70">
        <f>+Baseline!AB4</f>
        <v>42265</v>
      </c>
      <c r="AC4" s="70">
        <f>+Baseline!AC4</f>
        <v>42272</v>
      </c>
      <c r="AD4" s="70">
        <f>+Baseline!AD4</f>
        <v>42279</v>
      </c>
      <c r="AE4" s="70">
        <f>+Baseline!AE4</f>
        <v>42286</v>
      </c>
      <c r="AF4" s="70">
        <f>+Baseline!AF4</f>
        <v>42293</v>
      </c>
      <c r="AG4" s="70">
        <f>+Baseline!AG4</f>
        <v>42300</v>
      </c>
      <c r="AH4" s="70">
        <f>+Baseline!AH4</f>
        <v>42307</v>
      </c>
      <c r="AI4" s="70">
        <f>+Baseline!AI4</f>
        <v>42314</v>
      </c>
      <c r="AJ4" s="70">
        <f>+Baseline!AJ4</f>
        <v>42321</v>
      </c>
      <c r="AK4" s="70">
        <f>+Baseline!AK4</f>
        <v>42328</v>
      </c>
      <c r="AL4" s="70">
        <f>+Baseline!AL4</f>
        <v>42335</v>
      </c>
      <c r="AM4" s="70">
        <f>+Baseline!AM4</f>
        <v>42342</v>
      </c>
      <c r="AN4" s="70">
        <f>+Baseline!AN4</f>
        <v>42349</v>
      </c>
      <c r="AO4" s="70">
        <f>+Baseline!AO4</f>
        <v>42356</v>
      </c>
      <c r="AP4" s="70">
        <f>+Baseline!AP4</f>
        <v>42363</v>
      </c>
      <c r="AQ4" s="70">
        <f>+Baseline!AQ4</f>
        <v>42370</v>
      </c>
      <c r="AR4" s="70">
        <f>+Baseline!AR4</f>
        <v>42377</v>
      </c>
      <c r="AS4" s="70">
        <f>+Baseline!AS4</f>
        <v>42384</v>
      </c>
      <c r="AT4" s="70">
        <f>+Baseline!AT4</f>
        <v>42391</v>
      </c>
      <c r="AU4" s="70">
        <f>+Baseline!AU4</f>
        <v>42398</v>
      </c>
      <c r="AV4" s="70">
        <f>+Baseline!AV4</f>
        <v>42405</v>
      </c>
      <c r="AW4" s="70">
        <f>+Baseline!AW4</f>
        <v>42412</v>
      </c>
      <c r="AX4" s="70">
        <f>+Baseline!AX4</f>
        <v>42419</v>
      </c>
      <c r="AY4" s="70">
        <f>+Baseline!AY4</f>
        <v>42426</v>
      </c>
      <c r="AZ4" s="70">
        <f>+Baseline!AZ4</f>
        <v>42433</v>
      </c>
      <c r="BA4" s="70">
        <f>+Baseline!BA4</f>
        <v>42440</v>
      </c>
      <c r="BB4" s="70">
        <f>+Baseline!BB4</f>
        <v>42447</v>
      </c>
      <c r="BC4" s="70">
        <f>+Baseline!BC4</f>
        <v>42454</v>
      </c>
      <c r="BD4" s="70">
        <f>+Baseline!BD4</f>
        <v>42461</v>
      </c>
      <c r="BE4" s="70">
        <f>+Baseline!BE4</f>
        <v>42468</v>
      </c>
      <c r="BF4" s="70">
        <f>+Baseline!BF4</f>
        <v>42475</v>
      </c>
      <c r="BG4" s="70">
        <f>+Baseline!BG4</f>
        <v>42482</v>
      </c>
      <c r="BH4" s="70">
        <f>+Baseline!BH4</f>
        <v>42489</v>
      </c>
      <c r="BI4" s="70">
        <f>+Baseline!BI4</f>
        <v>42496</v>
      </c>
      <c r="BJ4" s="70">
        <f>+Baseline!BJ4</f>
        <v>42503</v>
      </c>
      <c r="BK4" s="70">
        <f>+Baseline!BK4</f>
        <v>42510</v>
      </c>
      <c r="BL4" s="70">
        <f>+Baseline!BL4</f>
        <v>42517</v>
      </c>
      <c r="BM4" s="70">
        <f>+Baseline!BM4</f>
        <v>42524</v>
      </c>
      <c r="BN4" s="70">
        <f>+Baseline!BN4</f>
        <v>42531</v>
      </c>
      <c r="BO4" s="70">
        <f>+Baseline!BO4</f>
        <v>42538</v>
      </c>
      <c r="BP4" s="70">
        <f>+Baseline!BP4</f>
        <v>42545</v>
      </c>
    </row>
    <row r="5" spans="1:68" x14ac:dyDescent="0.2">
      <c r="A5" s="30"/>
      <c r="B5" s="149" t="str">
        <f>Remaining!A5</f>
        <v>01.</v>
      </c>
      <c r="C5" s="150" t="str">
        <f>Remaining!B5</f>
        <v>Project Management</v>
      </c>
      <c r="D5" s="150">
        <f>SUM(D6:D11)</f>
        <v>2601</v>
      </c>
      <c r="E5" s="150">
        <f t="shared" ref="E5:AZ5" si="0">SUM(E6:E11)</f>
        <v>1077.25</v>
      </c>
      <c r="F5" s="150">
        <f t="shared" si="0"/>
        <v>1523.75</v>
      </c>
      <c r="G5" s="150"/>
      <c r="H5" s="150">
        <f t="shared" si="0"/>
        <v>0</v>
      </c>
      <c r="I5" s="150">
        <f t="shared" si="0"/>
        <v>0</v>
      </c>
      <c r="J5" s="150">
        <f t="shared" si="0"/>
        <v>0</v>
      </c>
      <c r="K5" s="150">
        <f t="shared" si="0"/>
        <v>0</v>
      </c>
      <c r="L5" s="150">
        <f t="shared" si="0"/>
        <v>0</v>
      </c>
      <c r="M5" s="150">
        <f t="shared" si="0"/>
        <v>0</v>
      </c>
      <c r="N5" s="150">
        <f t="shared" si="0"/>
        <v>0</v>
      </c>
      <c r="O5" s="150">
        <f t="shared" si="0"/>
        <v>0</v>
      </c>
      <c r="P5" s="150">
        <f t="shared" si="0"/>
        <v>0</v>
      </c>
      <c r="Q5" s="150">
        <f t="shared" si="0"/>
        <v>0</v>
      </c>
      <c r="R5" s="150">
        <f t="shared" si="0"/>
        <v>0</v>
      </c>
      <c r="S5" s="150">
        <f t="shared" si="0"/>
        <v>0</v>
      </c>
      <c r="T5" s="150">
        <f t="shared" si="0"/>
        <v>0</v>
      </c>
      <c r="U5" s="150">
        <f t="shared" si="0"/>
        <v>0</v>
      </c>
      <c r="V5" s="150">
        <f t="shared" si="0"/>
        <v>0</v>
      </c>
      <c r="W5" s="150">
        <f t="shared" si="0"/>
        <v>0</v>
      </c>
      <c r="X5" s="150">
        <f t="shared" si="0"/>
        <v>0</v>
      </c>
      <c r="Y5" s="150">
        <f t="shared" si="0"/>
        <v>58.35</v>
      </c>
      <c r="Z5" s="150">
        <f t="shared" si="0"/>
        <v>58.35</v>
      </c>
      <c r="AA5" s="150">
        <f t="shared" si="0"/>
        <v>46.68</v>
      </c>
      <c r="AB5" s="150">
        <f t="shared" si="0"/>
        <v>58.35</v>
      </c>
      <c r="AC5" s="150">
        <f t="shared" si="0"/>
        <v>58.35</v>
      </c>
      <c r="AD5" s="150">
        <f t="shared" si="0"/>
        <v>58.35</v>
      </c>
      <c r="AE5" s="150">
        <f t="shared" si="0"/>
        <v>58.35</v>
      </c>
      <c r="AF5" s="150">
        <f t="shared" si="0"/>
        <v>46.68</v>
      </c>
      <c r="AG5" s="150">
        <f t="shared" si="0"/>
        <v>58.35</v>
      </c>
      <c r="AH5" s="150">
        <f t="shared" si="0"/>
        <v>58.35</v>
      </c>
      <c r="AI5" s="150">
        <f t="shared" si="0"/>
        <v>58.35</v>
      </c>
      <c r="AJ5" s="150">
        <f t="shared" si="0"/>
        <v>58.35</v>
      </c>
      <c r="AK5" s="150">
        <f t="shared" si="0"/>
        <v>58.35</v>
      </c>
      <c r="AL5" s="150">
        <f t="shared" si="0"/>
        <v>78.349999999999994</v>
      </c>
      <c r="AM5" s="150">
        <f t="shared" si="0"/>
        <v>78.349999999999994</v>
      </c>
      <c r="AN5" s="150">
        <f t="shared" si="0"/>
        <v>58.35</v>
      </c>
      <c r="AO5" s="150">
        <f t="shared" si="0"/>
        <v>58.35</v>
      </c>
      <c r="AP5" s="150">
        <f t="shared" si="0"/>
        <v>0</v>
      </c>
      <c r="AQ5" s="150">
        <f t="shared" si="0"/>
        <v>0</v>
      </c>
      <c r="AR5" s="150">
        <f t="shared" si="0"/>
        <v>58.35</v>
      </c>
      <c r="AS5" s="150">
        <f t="shared" si="0"/>
        <v>58.35</v>
      </c>
      <c r="AT5" s="150">
        <f t="shared" si="0"/>
        <v>58.35</v>
      </c>
      <c r="AU5" s="150">
        <f t="shared" si="0"/>
        <v>58.35</v>
      </c>
      <c r="AV5" s="150">
        <f t="shared" si="0"/>
        <v>58.35</v>
      </c>
      <c r="AW5" s="150">
        <f t="shared" si="0"/>
        <v>58.35</v>
      </c>
      <c r="AX5" s="150">
        <f t="shared" si="0"/>
        <v>46.68</v>
      </c>
      <c r="AY5" s="150">
        <f t="shared" si="0"/>
        <v>58.35</v>
      </c>
      <c r="AZ5" s="150">
        <f t="shared" si="0"/>
        <v>3</v>
      </c>
      <c r="BA5" s="150">
        <f t="shared" ref="BA5:BP5" si="1">SUM(BA6:BA11)</f>
        <v>3.75</v>
      </c>
      <c r="BB5" s="150">
        <f t="shared" si="1"/>
        <v>3.75</v>
      </c>
      <c r="BC5" s="150">
        <f t="shared" si="1"/>
        <v>3</v>
      </c>
      <c r="BD5" s="150">
        <f t="shared" si="1"/>
        <v>3.75</v>
      </c>
      <c r="BE5" s="150">
        <f t="shared" si="1"/>
        <v>3.75</v>
      </c>
      <c r="BF5" s="150">
        <f t="shared" si="1"/>
        <v>3.75</v>
      </c>
      <c r="BG5" s="150">
        <f t="shared" si="1"/>
        <v>3.75</v>
      </c>
      <c r="BH5" s="150">
        <f t="shared" si="1"/>
        <v>3.75</v>
      </c>
      <c r="BI5" s="150">
        <f t="shared" si="1"/>
        <v>3.75</v>
      </c>
      <c r="BJ5" s="150">
        <f t="shared" si="1"/>
        <v>3.75</v>
      </c>
      <c r="BK5" s="150">
        <f t="shared" si="1"/>
        <v>3.75</v>
      </c>
      <c r="BL5" s="150">
        <f t="shared" si="1"/>
        <v>3</v>
      </c>
      <c r="BM5" s="150">
        <f t="shared" si="1"/>
        <v>3.75</v>
      </c>
      <c r="BN5" s="150">
        <f t="shared" si="1"/>
        <v>3.75</v>
      </c>
      <c r="BO5" s="150">
        <f t="shared" si="1"/>
        <v>3.75</v>
      </c>
      <c r="BP5" s="150">
        <f t="shared" si="1"/>
        <v>2.25</v>
      </c>
    </row>
    <row r="6" spans="1:68" ht="12.75" hidden="1" customHeight="1" outlineLevel="1" x14ac:dyDescent="0.2">
      <c r="A6" s="30"/>
      <c r="B6" s="67">
        <f>Remaining!A6</f>
        <v>200</v>
      </c>
      <c r="C6" s="28" t="str">
        <f>Remaining!B6</f>
        <v xml:space="preserve">Project Management             </v>
      </c>
      <c r="D6" s="32">
        <f t="shared" ref="D6:F11" si="2">SUMIF($B$66:$B$91,$B6,D$66:D$91)</f>
        <v>1306</v>
      </c>
      <c r="E6" s="32">
        <f t="shared" si="2"/>
        <v>393</v>
      </c>
      <c r="F6" s="32">
        <f t="shared" si="2"/>
        <v>913</v>
      </c>
      <c r="G6" s="32"/>
      <c r="H6" s="32">
        <f t="shared" ref="H6:Q11" si="3">SUMIF($B$66:$B$91,$B6,H$66:H$91)</f>
        <v>0</v>
      </c>
      <c r="I6" s="32">
        <f t="shared" si="3"/>
        <v>0</v>
      </c>
      <c r="J6" s="32">
        <f t="shared" si="3"/>
        <v>0</v>
      </c>
      <c r="K6" s="32">
        <f t="shared" si="3"/>
        <v>0</v>
      </c>
      <c r="L6" s="32">
        <f t="shared" si="3"/>
        <v>0</v>
      </c>
      <c r="M6" s="32">
        <f t="shared" si="3"/>
        <v>0</v>
      </c>
      <c r="N6" s="32">
        <f t="shared" si="3"/>
        <v>0</v>
      </c>
      <c r="O6" s="32">
        <f t="shared" si="3"/>
        <v>0</v>
      </c>
      <c r="P6" s="32">
        <f t="shared" si="3"/>
        <v>0</v>
      </c>
      <c r="Q6" s="32">
        <f t="shared" si="3"/>
        <v>0</v>
      </c>
      <c r="R6" s="32">
        <f t="shared" ref="R6:AA11" si="4">SUMIF($B$66:$B$91,$B6,R$66:R$91)</f>
        <v>0</v>
      </c>
      <c r="S6" s="32">
        <f t="shared" si="4"/>
        <v>0</v>
      </c>
      <c r="T6" s="32">
        <f t="shared" si="4"/>
        <v>0</v>
      </c>
      <c r="U6" s="32">
        <f t="shared" si="4"/>
        <v>0</v>
      </c>
      <c r="V6" s="32">
        <f t="shared" si="4"/>
        <v>0</v>
      </c>
      <c r="W6" s="32">
        <f t="shared" si="4"/>
        <v>0</v>
      </c>
      <c r="X6" s="32">
        <f t="shared" si="4"/>
        <v>0</v>
      </c>
      <c r="Y6" s="32">
        <f t="shared" si="4"/>
        <v>37.42</v>
      </c>
      <c r="Z6" s="32">
        <f t="shared" si="4"/>
        <v>37.42</v>
      </c>
      <c r="AA6" s="32">
        <f t="shared" si="4"/>
        <v>29.93</v>
      </c>
      <c r="AB6" s="32">
        <f t="shared" ref="AB6:AK11" si="5">SUMIF($B$66:$B$91,$B6,AB$66:AB$91)</f>
        <v>37.42</v>
      </c>
      <c r="AC6" s="32">
        <f t="shared" si="5"/>
        <v>37.42</v>
      </c>
      <c r="AD6" s="32">
        <f t="shared" si="5"/>
        <v>37.42</v>
      </c>
      <c r="AE6" s="32">
        <f t="shared" si="5"/>
        <v>37.42</v>
      </c>
      <c r="AF6" s="32">
        <f t="shared" si="5"/>
        <v>29.93</v>
      </c>
      <c r="AG6" s="32">
        <f t="shared" si="5"/>
        <v>37.42</v>
      </c>
      <c r="AH6" s="32">
        <f t="shared" si="5"/>
        <v>37.42</v>
      </c>
      <c r="AI6" s="32">
        <f t="shared" si="5"/>
        <v>37.42</v>
      </c>
      <c r="AJ6" s="32">
        <f t="shared" si="5"/>
        <v>37.42</v>
      </c>
      <c r="AK6" s="32">
        <f t="shared" si="5"/>
        <v>37.42</v>
      </c>
      <c r="AL6" s="32">
        <f t="shared" ref="AL6:AU11" si="6">SUMIF($B$66:$B$91,$B6,AL$66:AL$91)</f>
        <v>37.42</v>
      </c>
      <c r="AM6" s="32">
        <f t="shared" si="6"/>
        <v>37.42</v>
      </c>
      <c r="AN6" s="32">
        <f t="shared" si="6"/>
        <v>37.42</v>
      </c>
      <c r="AO6" s="32">
        <f t="shared" si="6"/>
        <v>37.42</v>
      </c>
      <c r="AP6" s="32">
        <f t="shared" si="6"/>
        <v>0</v>
      </c>
      <c r="AQ6" s="32">
        <f t="shared" si="6"/>
        <v>0</v>
      </c>
      <c r="AR6" s="32">
        <f t="shared" si="6"/>
        <v>37.42</v>
      </c>
      <c r="AS6" s="32">
        <f t="shared" si="6"/>
        <v>37.42</v>
      </c>
      <c r="AT6" s="32">
        <f t="shared" si="6"/>
        <v>37.42</v>
      </c>
      <c r="AU6" s="32">
        <f t="shared" si="6"/>
        <v>37.42</v>
      </c>
      <c r="AV6" s="32">
        <f t="shared" ref="AV6:BP11" si="7">SUMIF($B$66:$B$91,$B6,AV$66:AV$91)</f>
        <v>37.42</v>
      </c>
      <c r="AW6" s="32">
        <f t="shared" si="7"/>
        <v>37.42</v>
      </c>
      <c r="AX6" s="32">
        <f t="shared" si="7"/>
        <v>29.93</v>
      </c>
      <c r="AY6" s="32">
        <f t="shared" si="7"/>
        <v>37.42</v>
      </c>
      <c r="AZ6" s="32">
        <f t="shared" si="7"/>
        <v>0</v>
      </c>
      <c r="BA6" s="32">
        <f t="shared" si="7"/>
        <v>0</v>
      </c>
      <c r="BB6" s="32">
        <f t="shared" si="7"/>
        <v>0</v>
      </c>
      <c r="BC6" s="32">
        <f t="shared" si="7"/>
        <v>0</v>
      </c>
      <c r="BD6" s="32">
        <f t="shared" si="7"/>
        <v>0</v>
      </c>
      <c r="BE6" s="32">
        <f t="shared" si="7"/>
        <v>0</v>
      </c>
      <c r="BF6" s="32">
        <f t="shared" si="7"/>
        <v>0</v>
      </c>
      <c r="BG6" s="32">
        <f t="shared" si="7"/>
        <v>0</v>
      </c>
      <c r="BH6" s="32">
        <f t="shared" si="7"/>
        <v>0</v>
      </c>
      <c r="BI6" s="32">
        <f t="shared" si="7"/>
        <v>0</v>
      </c>
      <c r="BJ6" s="32">
        <f t="shared" si="7"/>
        <v>0</v>
      </c>
      <c r="BK6" s="32">
        <f t="shared" si="7"/>
        <v>0</v>
      </c>
      <c r="BL6" s="32">
        <f t="shared" si="7"/>
        <v>0</v>
      </c>
      <c r="BM6" s="32">
        <f t="shared" si="7"/>
        <v>0</v>
      </c>
      <c r="BN6" s="32">
        <f t="shared" si="7"/>
        <v>0</v>
      </c>
      <c r="BO6" s="32">
        <f t="shared" si="7"/>
        <v>0</v>
      </c>
      <c r="BP6" s="32">
        <f t="shared" si="7"/>
        <v>0</v>
      </c>
    </row>
    <row r="7" spans="1:68" ht="12.75" hidden="1" customHeight="1" outlineLevel="1" x14ac:dyDescent="0.2">
      <c r="A7" s="30"/>
      <c r="B7" s="67">
        <f>Remaining!A7</f>
        <v>210</v>
      </c>
      <c r="C7" s="28" t="str">
        <f>Remaining!B7</f>
        <v xml:space="preserve">Project Engineer               </v>
      </c>
      <c r="D7" s="32">
        <f t="shared" si="2"/>
        <v>636</v>
      </c>
      <c r="E7" s="32">
        <f t="shared" si="2"/>
        <v>360.5</v>
      </c>
      <c r="F7" s="32">
        <f t="shared" si="2"/>
        <v>275.5</v>
      </c>
      <c r="G7" s="32"/>
      <c r="H7" s="32">
        <f t="shared" si="3"/>
        <v>0</v>
      </c>
      <c r="I7" s="32">
        <f t="shared" si="3"/>
        <v>0</v>
      </c>
      <c r="J7" s="32">
        <f t="shared" si="3"/>
        <v>0</v>
      </c>
      <c r="K7" s="32">
        <f t="shared" si="3"/>
        <v>0</v>
      </c>
      <c r="L7" s="32">
        <f t="shared" si="3"/>
        <v>0</v>
      </c>
      <c r="M7" s="32">
        <f t="shared" si="3"/>
        <v>0</v>
      </c>
      <c r="N7" s="32">
        <f t="shared" si="3"/>
        <v>0</v>
      </c>
      <c r="O7" s="32">
        <f t="shared" si="3"/>
        <v>0</v>
      </c>
      <c r="P7" s="32">
        <f t="shared" si="3"/>
        <v>0</v>
      </c>
      <c r="Q7" s="32">
        <f t="shared" si="3"/>
        <v>0</v>
      </c>
      <c r="R7" s="32">
        <f t="shared" si="4"/>
        <v>0</v>
      </c>
      <c r="S7" s="32">
        <f t="shared" si="4"/>
        <v>0</v>
      </c>
      <c r="T7" s="32">
        <f t="shared" si="4"/>
        <v>0</v>
      </c>
      <c r="U7" s="32">
        <f t="shared" si="4"/>
        <v>0</v>
      </c>
      <c r="V7" s="32">
        <f t="shared" si="4"/>
        <v>0</v>
      </c>
      <c r="W7" s="32">
        <f t="shared" si="4"/>
        <v>0</v>
      </c>
      <c r="X7" s="32">
        <f t="shared" si="4"/>
        <v>0</v>
      </c>
      <c r="Y7" s="32">
        <f t="shared" si="4"/>
        <v>8.83</v>
      </c>
      <c r="Z7" s="32">
        <f t="shared" si="4"/>
        <v>8.83</v>
      </c>
      <c r="AA7" s="32">
        <f t="shared" si="4"/>
        <v>7.07</v>
      </c>
      <c r="AB7" s="32">
        <f t="shared" si="5"/>
        <v>8.83</v>
      </c>
      <c r="AC7" s="32">
        <f t="shared" si="5"/>
        <v>8.83</v>
      </c>
      <c r="AD7" s="32">
        <f t="shared" si="5"/>
        <v>8.83</v>
      </c>
      <c r="AE7" s="32">
        <f t="shared" si="5"/>
        <v>8.83</v>
      </c>
      <c r="AF7" s="32">
        <f t="shared" si="5"/>
        <v>7.07</v>
      </c>
      <c r="AG7" s="32">
        <f t="shared" si="5"/>
        <v>8.83</v>
      </c>
      <c r="AH7" s="32">
        <f t="shared" si="5"/>
        <v>8.83</v>
      </c>
      <c r="AI7" s="32">
        <f t="shared" si="5"/>
        <v>8.83</v>
      </c>
      <c r="AJ7" s="32">
        <f t="shared" si="5"/>
        <v>8.83</v>
      </c>
      <c r="AK7" s="32">
        <f t="shared" si="5"/>
        <v>8.83</v>
      </c>
      <c r="AL7" s="32">
        <f t="shared" si="6"/>
        <v>8.83</v>
      </c>
      <c r="AM7" s="32">
        <f t="shared" si="6"/>
        <v>8.83</v>
      </c>
      <c r="AN7" s="32">
        <f t="shared" si="6"/>
        <v>8.83</v>
      </c>
      <c r="AO7" s="32">
        <f t="shared" si="6"/>
        <v>8.83</v>
      </c>
      <c r="AP7" s="32">
        <f t="shared" si="6"/>
        <v>0</v>
      </c>
      <c r="AQ7" s="32">
        <f t="shared" si="6"/>
        <v>0</v>
      </c>
      <c r="AR7" s="32">
        <f t="shared" si="6"/>
        <v>8.83</v>
      </c>
      <c r="AS7" s="32">
        <f t="shared" si="6"/>
        <v>8.83</v>
      </c>
      <c r="AT7" s="32">
        <f t="shared" si="6"/>
        <v>8.83</v>
      </c>
      <c r="AU7" s="32">
        <f t="shared" si="6"/>
        <v>8.83</v>
      </c>
      <c r="AV7" s="32">
        <f t="shared" si="7"/>
        <v>8.83</v>
      </c>
      <c r="AW7" s="32">
        <f t="shared" si="7"/>
        <v>8.83</v>
      </c>
      <c r="AX7" s="32">
        <f t="shared" si="7"/>
        <v>7.07</v>
      </c>
      <c r="AY7" s="32">
        <f t="shared" si="7"/>
        <v>8.83</v>
      </c>
      <c r="AZ7" s="32">
        <f t="shared" si="7"/>
        <v>3</v>
      </c>
      <c r="BA7" s="32">
        <f t="shared" si="7"/>
        <v>3.75</v>
      </c>
      <c r="BB7" s="32">
        <f t="shared" si="7"/>
        <v>3.75</v>
      </c>
      <c r="BC7" s="32">
        <f t="shared" si="7"/>
        <v>3</v>
      </c>
      <c r="BD7" s="32">
        <f t="shared" si="7"/>
        <v>3.75</v>
      </c>
      <c r="BE7" s="32">
        <f t="shared" si="7"/>
        <v>3.75</v>
      </c>
      <c r="BF7" s="32">
        <f t="shared" si="7"/>
        <v>3.75</v>
      </c>
      <c r="BG7" s="32">
        <f t="shared" si="7"/>
        <v>3.75</v>
      </c>
      <c r="BH7" s="32">
        <f t="shared" si="7"/>
        <v>3.75</v>
      </c>
      <c r="BI7" s="32">
        <f t="shared" si="7"/>
        <v>3.75</v>
      </c>
      <c r="BJ7" s="32">
        <f t="shared" si="7"/>
        <v>3.75</v>
      </c>
      <c r="BK7" s="32">
        <f t="shared" si="7"/>
        <v>3.75</v>
      </c>
      <c r="BL7" s="32">
        <f t="shared" si="7"/>
        <v>3</v>
      </c>
      <c r="BM7" s="32">
        <f t="shared" si="7"/>
        <v>3.75</v>
      </c>
      <c r="BN7" s="32">
        <f t="shared" si="7"/>
        <v>3.75</v>
      </c>
      <c r="BO7" s="32">
        <f t="shared" si="7"/>
        <v>3.75</v>
      </c>
      <c r="BP7" s="32">
        <f t="shared" si="7"/>
        <v>2.25</v>
      </c>
    </row>
    <row r="8" spans="1:68" ht="12.75" hidden="1" customHeight="1" outlineLevel="1" x14ac:dyDescent="0.2">
      <c r="A8" s="30"/>
      <c r="B8" s="67">
        <f>Remaining!A8</f>
        <v>240</v>
      </c>
      <c r="C8" s="28" t="str">
        <f>Remaining!B8</f>
        <v xml:space="preserve">Quality Assurance              </v>
      </c>
      <c r="D8" s="32">
        <f t="shared" si="2"/>
        <v>136</v>
      </c>
      <c r="E8" s="32">
        <f t="shared" si="2"/>
        <v>60.5</v>
      </c>
      <c r="F8" s="32">
        <f t="shared" si="2"/>
        <v>75.5</v>
      </c>
      <c r="G8" s="32"/>
      <c r="H8" s="32">
        <f t="shared" si="3"/>
        <v>0</v>
      </c>
      <c r="I8" s="32">
        <f t="shared" si="3"/>
        <v>0</v>
      </c>
      <c r="J8" s="32">
        <f t="shared" si="3"/>
        <v>0</v>
      </c>
      <c r="K8" s="32">
        <f t="shared" si="3"/>
        <v>0</v>
      </c>
      <c r="L8" s="32">
        <f t="shared" si="3"/>
        <v>0</v>
      </c>
      <c r="M8" s="32">
        <f t="shared" si="3"/>
        <v>0</v>
      </c>
      <c r="N8" s="32">
        <f t="shared" si="3"/>
        <v>0</v>
      </c>
      <c r="O8" s="32">
        <f t="shared" si="3"/>
        <v>0</v>
      </c>
      <c r="P8" s="32">
        <f t="shared" si="3"/>
        <v>0</v>
      </c>
      <c r="Q8" s="32">
        <f t="shared" si="3"/>
        <v>0</v>
      </c>
      <c r="R8" s="32">
        <f t="shared" si="4"/>
        <v>0</v>
      </c>
      <c r="S8" s="32">
        <f t="shared" si="4"/>
        <v>0</v>
      </c>
      <c r="T8" s="32">
        <f t="shared" si="4"/>
        <v>0</v>
      </c>
      <c r="U8" s="32">
        <f t="shared" si="4"/>
        <v>0</v>
      </c>
      <c r="V8" s="32">
        <f t="shared" si="4"/>
        <v>0</v>
      </c>
      <c r="W8" s="32">
        <f t="shared" si="4"/>
        <v>0</v>
      </c>
      <c r="X8" s="32">
        <f t="shared" si="4"/>
        <v>0</v>
      </c>
      <c r="Y8" s="32">
        <f t="shared" si="4"/>
        <v>3.09</v>
      </c>
      <c r="Z8" s="32">
        <f t="shared" si="4"/>
        <v>3.09</v>
      </c>
      <c r="AA8" s="32">
        <f t="shared" si="4"/>
        <v>2.48</v>
      </c>
      <c r="AB8" s="32">
        <f t="shared" si="5"/>
        <v>3.09</v>
      </c>
      <c r="AC8" s="32">
        <f t="shared" si="5"/>
        <v>3.09</v>
      </c>
      <c r="AD8" s="32">
        <f t="shared" si="5"/>
        <v>3.09</v>
      </c>
      <c r="AE8" s="32">
        <f t="shared" si="5"/>
        <v>3.09</v>
      </c>
      <c r="AF8" s="32">
        <f t="shared" si="5"/>
        <v>2.48</v>
      </c>
      <c r="AG8" s="32">
        <f t="shared" si="5"/>
        <v>3.09</v>
      </c>
      <c r="AH8" s="32">
        <f t="shared" si="5"/>
        <v>3.09</v>
      </c>
      <c r="AI8" s="32">
        <f t="shared" si="5"/>
        <v>3.09</v>
      </c>
      <c r="AJ8" s="32">
        <f t="shared" si="5"/>
        <v>3.09</v>
      </c>
      <c r="AK8" s="32">
        <f t="shared" si="5"/>
        <v>3.09</v>
      </c>
      <c r="AL8" s="32">
        <f t="shared" si="6"/>
        <v>3.09</v>
      </c>
      <c r="AM8" s="32">
        <f t="shared" si="6"/>
        <v>3.09</v>
      </c>
      <c r="AN8" s="32">
        <f t="shared" si="6"/>
        <v>3.09</v>
      </c>
      <c r="AO8" s="32">
        <f t="shared" si="6"/>
        <v>3.09</v>
      </c>
      <c r="AP8" s="32">
        <f t="shared" si="6"/>
        <v>0</v>
      </c>
      <c r="AQ8" s="32">
        <f t="shared" si="6"/>
        <v>0</v>
      </c>
      <c r="AR8" s="32">
        <f t="shared" si="6"/>
        <v>3.09</v>
      </c>
      <c r="AS8" s="32">
        <f t="shared" si="6"/>
        <v>3.09</v>
      </c>
      <c r="AT8" s="32">
        <f t="shared" si="6"/>
        <v>3.09</v>
      </c>
      <c r="AU8" s="32">
        <f t="shared" si="6"/>
        <v>3.09</v>
      </c>
      <c r="AV8" s="32">
        <f t="shared" si="7"/>
        <v>3.09</v>
      </c>
      <c r="AW8" s="32">
        <f t="shared" si="7"/>
        <v>3.09</v>
      </c>
      <c r="AX8" s="32">
        <f t="shared" si="7"/>
        <v>2.48</v>
      </c>
      <c r="AY8" s="32">
        <f t="shared" si="7"/>
        <v>3.09</v>
      </c>
      <c r="AZ8" s="32">
        <f t="shared" si="7"/>
        <v>0</v>
      </c>
      <c r="BA8" s="32">
        <f t="shared" si="7"/>
        <v>0</v>
      </c>
      <c r="BB8" s="32">
        <f t="shared" si="7"/>
        <v>0</v>
      </c>
      <c r="BC8" s="32">
        <f t="shared" si="7"/>
        <v>0</v>
      </c>
      <c r="BD8" s="32">
        <f t="shared" si="7"/>
        <v>0</v>
      </c>
      <c r="BE8" s="32">
        <f t="shared" si="7"/>
        <v>0</v>
      </c>
      <c r="BF8" s="32">
        <f t="shared" si="7"/>
        <v>0</v>
      </c>
      <c r="BG8" s="32">
        <f t="shared" si="7"/>
        <v>0</v>
      </c>
      <c r="BH8" s="32">
        <f t="shared" si="7"/>
        <v>0</v>
      </c>
      <c r="BI8" s="32">
        <f t="shared" si="7"/>
        <v>0</v>
      </c>
      <c r="BJ8" s="32">
        <f t="shared" si="7"/>
        <v>0</v>
      </c>
      <c r="BK8" s="32">
        <f t="shared" si="7"/>
        <v>0</v>
      </c>
      <c r="BL8" s="32">
        <f t="shared" si="7"/>
        <v>0</v>
      </c>
      <c r="BM8" s="32">
        <f t="shared" si="7"/>
        <v>0</v>
      </c>
      <c r="BN8" s="32">
        <f t="shared" si="7"/>
        <v>0</v>
      </c>
      <c r="BO8" s="32">
        <f t="shared" si="7"/>
        <v>0</v>
      </c>
      <c r="BP8" s="32">
        <f t="shared" si="7"/>
        <v>0</v>
      </c>
    </row>
    <row r="9" spans="1:68" ht="12.75" hidden="1" customHeight="1" outlineLevel="1" x14ac:dyDescent="0.2">
      <c r="A9" s="30"/>
      <c r="B9" s="67">
        <f>Remaining!A9</f>
        <v>290</v>
      </c>
      <c r="C9" s="28" t="str">
        <f>Remaining!B9</f>
        <v xml:space="preserve">Project Administration       </v>
      </c>
      <c r="D9" s="32">
        <f t="shared" si="2"/>
        <v>483</v>
      </c>
      <c r="E9" s="32">
        <f t="shared" si="2"/>
        <v>263.25</v>
      </c>
      <c r="F9" s="32">
        <f t="shared" si="2"/>
        <v>219.75</v>
      </c>
      <c r="G9" s="32"/>
      <c r="H9" s="32">
        <f t="shared" si="3"/>
        <v>0</v>
      </c>
      <c r="I9" s="32">
        <f t="shared" si="3"/>
        <v>0</v>
      </c>
      <c r="J9" s="32">
        <f t="shared" si="3"/>
        <v>0</v>
      </c>
      <c r="K9" s="32">
        <f t="shared" si="3"/>
        <v>0</v>
      </c>
      <c r="L9" s="32">
        <f t="shared" si="3"/>
        <v>0</v>
      </c>
      <c r="M9" s="32">
        <f t="shared" si="3"/>
        <v>0</v>
      </c>
      <c r="N9" s="32">
        <f t="shared" si="3"/>
        <v>0</v>
      </c>
      <c r="O9" s="32">
        <f t="shared" si="3"/>
        <v>0</v>
      </c>
      <c r="P9" s="32">
        <f t="shared" si="3"/>
        <v>0</v>
      </c>
      <c r="Q9" s="32">
        <f t="shared" si="3"/>
        <v>0</v>
      </c>
      <c r="R9" s="32">
        <f t="shared" si="4"/>
        <v>0</v>
      </c>
      <c r="S9" s="32">
        <f t="shared" si="4"/>
        <v>0</v>
      </c>
      <c r="T9" s="32">
        <f t="shared" si="4"/>
        <v>0</v>
      </c>
      <c r="U9" s="32">
        <f t="shared" si="4"/>
        <v>0</v>
      </c>
      <c r="V9" s="32">
        <f t="shared" si="4"/>
        <v>0</v>
      </c>
      <c r="W9" s="32">
        <f t="shared" si="4"/>
        <v>0</v>
      </c>
      <c r="X9" s="32">
        <f t="shared" si="4"/>
        <v>0</v>
      </c>
      <c r="Y9" s="32">
        <f t="shared" si="4"/>
        <v>9.01</v>
      </c>
      <c r="Z9" s="32">
        <f t="shared" si="4"/>
        <v>9.01</v>
      </c>
      <c r="AA9" s="32">
        <f t="shared" si="4"/>
        <v>7.2</v>
      </c>
      <c r="AB9" s="32">
        <f t="shared" si="5"/>
        <v>9.01</v>
      </c>
      <c r="AC9" s="32">
        <f t="shared" si="5"/>
        <v>9.01</v>
      </c>
      <c r="AD9" s="32">
        <f t="shared" si="5"/>
        <v>9.01</v>
      </c>
      <c r="AE9" s="32">
        <f t="shared" si="5"/>
        <v>9.01</v>
      </c>
      <c r="AF9" s="32">
        <f t="shared" si="5"/>
        <v>7.2</v>
      </c>
      <c r="AG9" s="32">
        <f t="shared" si="5"/>
        <v>9.01</v>
      </c>
      <c r="AH9" s="32">
        <f t="shared" si="5"/>
        <v>9.01</v>
      </c>
      <c r="AI9" s="32">
        <f t="shared" si="5"/>
        <v>9.01</v>
      </c>
      <c r="AJ9" s="32">
        <f t="shared" si="5"/>
        <v>9.01</v>
      </c>
      <c r="AK9" s="32">
        <f t="shared" si="5"/>
        <v>9.01</v>
      </c>
      <c r="AL9" s="32">
        <f t="shared" si="6"/>
        <v>9.01</v>
      </c>
      <c r="AM9" s="32">
        <f t="shared" si="6"/>
        <v>9.01</v>
      </c>
      <c r="AN9" s="32">
        <f t="shared" si="6"/>
        <v>9.01</v>
      </c>
      <c r="AO9" s="32">
        <f t="shared" si="6"/>
        <v>9.01</v>
      </c>
      <c r="AP9" s="32">
        <f t="shared" si="6"/>
        <v>0</v>
      </c>
      <c r="AQ9" s="32">
        <f t="shared" si="6"/>
        <v>0</v>
      </c>
      <c r="AR9" s="32">
        <f t="shared" si="6"/>
        <v>9.01</v>
      </c>
      <c r="AS9" s="32">
        <f t="shared" si="6"/>
        <v>9.01</v>
      </c>
      <c r="AT9" s="32">
        <f t="shared" si="6"/>
        <v>9.01</v>
      </c>
      <c r="AU9" s="32">
        <f t="shared" si="6"/>
        <v>9.01</v>
      </c>
      <c r="AV9" s="32">
        <f t="shared" si="7"/>
        <v>9.01</v>
      </c>
      <c r="AW9" s="32">
        <f t="shared" si="7"/>
        <v>9.01</v>
      </c>
      <c r="AX9" s="32">
        <f t="shared" si="7"/>
        <v>7.2</v>
      </c>
      <c r="AY9" s="32">
        <f t="shared" si="7"/>
        <v>9.01</v>
      </c>
      <c r="AZ9" s="32">
        <f t="shared" si="7"/>
        <v>0</v>
      </c>
      <c r="BA9" s="32">
        <f t="shared" si="7"/>
        <v>0</v>
      </c>
      <c r="BB9" s="32">
        <f t="shared" si="7"/>
        <v>0</v>
      </c>
      <c r="BC9" s="32">
        <f t="shared" si="7"/>
        <v>0</v>
      </c>
      <c r="BD9" s="32">
        <f t="shared" si="7"/>
        <v>0</v>
      </c>
      <c r="BE9" s="32">
        <f t="shared" si="7"/>
        <v>0</v>
      </c>
      <c r="BF9" s="32">
        <f t="shared" si="7"/>
        <v>0</v>
      </c>
      <c r="BG9" s="32">
        <f t="shared" si="7"/>
        <v>0</v>
      </c>
      <c r="BH9" s="32">
        <f t="shared" si="7"/>
        <v>0</v>
      </c>
      <c r="BI9" s="32">
        <f t="shared" si="7"/>
        <v>0</v>
      </c>
      <c r="BJ9" s="32">
        <f t="shared" si="7"/>
        <v>0</v>
      </c>
      <c r="BK9" s="32">
        <f t="shared" si="7"/>
        <v>0</v>
      </c>
      <c r="BL9" s="32">
        <f t="shared" si="7"/>
        <v>0</v>
      </c>
      <c r="BM9" s="32">
        <f t="shared" si="7"/>
        <v>0</v>
      </c>
      <c r="BN9" s="32">
        <f t="shared" si="7"/>
        <v>0</v>
      </c>
      <c r="BO9" s="32">
        <f t="shared" si="7"/>
        <v>0</v>
      </c>
      <c r="BP9" s="32">
        <f t="shared" si="7"/>
        <v>0</v>
      </c>
    </row>
    <row r="10" spans="1:68" ht="12.75" hidden="1" customHeight="1" outlineLevel="1" x14ac:dyDescent="0.2">
      <c r="A10" s="30"/>
      <c r="B10" s="67">
        <f>Remaining!A10</f>
        <v>390</v>
      </c>
      <c r="C10" s="28" t="str">
        <f>Remaining!B10</f>
        <v>Regulatory Affairs</v>
      </c>
      <c r="D10" s="32">
        <f t="shared" si="2"/>
        <v>40</v>
      </c>
      <c r="E10" s="32">
        <f t="shared" si="2"/>
        <v>0</v>
      </c>
      <c r="F10" s="32">
        <f t="shared" si="2"/>
        <v>40</v>
      </c>
      <c r="G10" s="32"/>
      <c r="H10" s="32">
        <f t="shared" si="3"/>
        <v>0</v>
      </c>
      <c r="I10" s="32">
        <f t="shared" si="3"/>
        <v>0</v>
      </c>
      <c r="J10" s="32">
        <f t="shared" si="3"/>
        <v>0</v>
      </c>
      <c r="K10" s="32">
        <f t="shared" si="3"/>
        <v>0</v>
      </c>
      <c r="L10" s="32">
        <f t="shared" si="3"/>
        <v>0</v>
      </c>
      <c r="M10" s="32">
        <f t="shared" si="3"/>
        <v>0</v>
      </c>
      <c r="N10" s="32">
        <f t="shared" si="3"/>
        <v>0</v>
      </c>
      <c r="O10" s="32">
        <f t="shared" si="3"/>
        <v>0</v>
      </c>
      <c r="P10" s="32">
        <f t="shared" si="3"/>
        <v>0</v>
      </c>
      <c r="Q10" s="32">
        <f t="shared" si="3"/>
        <v>0</v>
      </c>
      <c r="R10" s="32">
        <f t="shared" si="4"/>
        <v>0</v>
      </c>
      <c r="S10" s="32">
        <f t="shared" si="4"/>
        <v>0</v>
      </c>
      <c r="T10" s="32">
        <f t="shared" si="4"/>
        <v>0</v>
      </c>
      <c r="U10" s="32">
        <f t="shared" si="4"/>
        <v>0</v>
      </c>
      <c r="V10" s="32">
        <f t="shared" si="4"/>
        <v>0</v>
      </c>
      <c r="W10" s="32">
        <f t="shared" si="4"/>
        <v>0</v>
      </c>
      <c r="X10" s="32">
        <f t="shared" si="4"/>
        <v>0</v>
      </c>
      <c r="Y10" s="32">
        <f t="shared" si="4"/>
        <v>0</v>
      </c>
      <c r="Z10" s="32">
        <f t="shared" si="4"/>
        <v>0</v>
      </c>
      <c r="AA10" s="32">
        <f t="shared" si="4"/>
        <v>0</v>
      </c>
      <c r="AB10" s="32">
        <f t="shared" si="5"/>
        <v>0</v>
      </c>
      <c r="AC10" s="32">
        <f t="shared" si="5"/>
        <v>0</v>
      </c>
      <c r="AD10" s="32">
        <f t="shared" si="5"/>
        <v>0</v>
      </c>
      <c r="AE10" s="32">
        <f t="shared" si="5"/>
        <v>0</v>
      </c>
      <c r="AF10" s="32">
        <f t="shared" si="5"/>
        <v>0</v>
      </c>
      <c r="AG10" s="32">
        <f t="shared" si="5"/>
        <v>0</v>
      </c>
      <c r="AH10" s="32">
        <f t="shared" si="5"/>
        <v>0</v>
      </c>
      <c r="AI10" s="32">
        <f t="shared" si="5"/>
        <v>0</v>
      </c>
      <c r="AJ10" s="32">
        <f t="shared" si="5"/>
        <v>0</v>
      </c>
      <c r="AK10" s="32">
        <f t="shared" si="5"/>
        <v>0</v>
      </c>
      <c r="AL10" s="32">
        <f t="shared" si="6"/>
        <v>20</v>
      </c>
      <c r="AM10" s="32">
        <f t="shared" si="6"/>
        <v>20</v>
      </c>
      <c r="AN10" s="32">
        <f t="shared" si="6"/>
        <v>0</v>
      </c>
      <c r="AO10" s="32">
        <f t="shared" si="6"/>
        <v>0</v>
      </c>
      <c r="AP10" s="32">
        <f t="shared" si="6"/>
        <v>0</v>
      </c>
      <c r="AQ10" s="32">
        <f t="shared" si="6"/>
        <v>0</v>
      </c>
      <c r="AR10" s="32">
        <f t="shared" si="6"/>
        <v>0</v>
      </c>
      <c r="AS10" s="32">
        <f t="shared" si="6"/>
        <v>0</v>
      </c>
      <c r="AT10" s="32">
        <f t="shared" si="6"/>
        <v>0</v>
      </c>
      <c r="AU10" s="32">
        <f t="shared" si="6"/>
        <v>0</v>
      </c>
      <c r="AV10" s="32">
        <f t="shared" si="7"/>
        <v>0</v>
      </c>
      <c r="AW10" s="32">
        <f t="shared" si="7"/>
        <v>0</v>
      </c>
      <c r="AX10" s="32">
        <f t="shared" si="7"/>
        <v>0</v>
      </c>
      <c r="AY10" s="32">
        <f t="shared" si="7"/>
        <v>0</v>
      </c>
      <c r="AZ10" s="32">
        <f t="shared" si="7"/>
        <v>0</v>
      </c>
      <c r="BA10" s="32">
        <f t="shared" si="7"/>
        <v>0</v>
      </c>
      <c r="BB10" s="32">
        <f t="shared" si="7"/>
        <v>0</v>
      </c>
      <c r="BC10" s="32">
        <f t="shared" si="7"/>
        <v>0</v>
      </c>
      <c r="BD10" s="32">
        <f t="shared" si="7"/>
        <v>0</v>
      </c>
      <c r="BE10" s="32">
        <f t="shared" si="7"/>
        <v>0</v>
      </c>
      <c r="BF10" s="32">
        <f t="shared" si="7"/>
        <v>0</v>
      </c>
      <c r="BG10" s="32">
        <f t="shared" si="7"/>
        <v>0</v>
      </c>
      <c r="BH10" s="32">
        <f t="shared" si="7"/>
        <v>0</v>
      </c>
      <c r="BI10" s="32">
        <f t="shared" si="7"/>
        <v>0</v>
      </c>
      <c r="BJ10" s="32">
        <f t="shared" si="7"/>
        <v>0</v>
      </c>
      <c r="BK10" s="32">
        <f t="shared" si="7"/>
        <v>0</v>
      </c>
      <c r="BL10" s="32">
        <f t="shared" si="7"/>
        <v>0</v>
      </c>
      <c r="BM10" s="32">
        <f t="shared" si="7"/>
        <v>0</v>
      </c>
      <c r="BN10" s="32">
        <f t="shared" si="7"/>
        <v>0</v>
      </c>
      <c r="BO10" s="32">
        <f t="shared" si="7"/>
        <v>0</v>
      </c>
      <c r="BP10" s="32">
        <f t="shared" si="7"/>
        <v>0</v>
      </c>
    </row>
    <row r="11" spans="1:68" ht="12.75" hidden="1" customHeight="1" outlineLevel="1" x14ac:dyDescent="0.2">
      <c r="A11" s="30"/>
      <c r="B11" s="67">
        <f>Remaining!A11</f>
        <v>0</v>
      </c>
      <c r="C11" s="28">
        <f>Remaining!B11</f>
        <v>0</v>
      </c>
      <c r="D11" s="32">
        <f t="shared" si="2"/>
        <v>0</v>
      </c>
      <c r="E11" s="32">
        <f t="shared" si="2"/>
        <v>0</v>
      </c>
      <c r="F11" s="32">
        <f t="shared" si="2"/>
        <v>0</v>
      </c>
      <c r="G11" s="32"/>
      <c r="H11" s="32">
        <f t="shared" si="3"/>
        <v>0</v>
      </c>
      <c r="I11" s="32">
        <f t="shared" si="3"/>
        <v>0</v>
      </c>
      <c r="J11" s="32">
        <f t="shared" si="3"/>
        <v>0</v>
      </c>
      <c r="K11" s="32">
        <f t="shared" si="3"/>
        <v>0</v>
      </c>
      <c r="L11" s="32">
        <f t="shared" si="3"/>
        <v>0</v>
      </c>
      <c r="M11" s="32">
        <f t="shared" si="3"/>
        <v>0</v>
      </c>
      <c r="N11" s="32">
        <f t="shared" si="3"/>
        <v>0</v>
      </c>
      <c r="O11" s="32">
        <f t="shared" si="3"/>
        <v>0</v>
      </c>
      <c r="P11" s="32">
        <f t="shared" si="3"/>
        <v>0</v>
      </c>
      <c r="Q11" s="32">
        <f t="shared" si="3"/>
        <v>0</v>
      </c>
      <c r="R11" s="32">
        <f t="shared" si="4"/>
        <v>0</v>
      </c>
      <c r="S11" s="32">
        <f t="shared" si="4"/>
        <v>0</v>
      </c>
      <c r="T11" s="32">
        <f t="shared" si="4"/>
        <v>0</v>
      </c>
      <c r="U11" s="32">
        <f t="shared" si="4"/>
        <v>0</v>
      </c>
      <c r="V11" s="32">
        <f t="shared" si="4"/>
        <v>0</v>
      </c>
      <c r="W11" s="32">
        <f t="shared" si="4"/>
        <v>0</v>
      </c>
      <c r="X11" s="32">
        <f t="shared" si="4"/>
        <v>0</v>
      </c>
      <c r="Y11" s="32">
        <f t="shared" si="4"/>
        <v>0</v>
      </c>
      <c r="Z11" s="32">
        <f t="shared" si="4"/>
        <v>0</v>
      </c>
      <c r="AA11" s="32">
        <f t="shared" si="4"/>
        <v>0</v>
      </c>
      <c r="AB11" s="32">
        <f t="shared" si="5"/>
        <v>0</v>
      </c>
      <c r="AC11" s="32">
        <f t="shared" si="5"/>
        <v>0</v>
      </c>
      <c r="AD11" s="32">
        <f t="shared" si="5"/>
        <v>0</v>
      </c>
      <c r="AE11" s="32">
        <f t="shared" si="5"/>
        <v>0</v>
      </c>
      <c r="AF11" s="32">
        <f t="shared" si="5"/>
        <v>0</v>
      </c>
      <c r="AG11" s="32">
        <f t="shared" si="5"/>
        <v>0</v>
      </c>
      <c r="AH11" s="32">
        <f t="shared" si="5"/>
        <v>0</v>
      </c>
      <c r="AI11" s="32">
        <f t="shared" si="5"/>
        <v>0</v>
      </c>
      <c r="AJ11" s="32">
        <f t="shared" si="5"/>
        <v>0</v>
      </c>
      <c r="AK11" s="32">
        <f t="shared" si="5"/>
        <v>0</v>
      </c>
      <c r="AL11" s="32">
        <f t="shared" si="6"/>
        <v>0</v>
      </c>
      <c r="AM11" s="32">
        <f t="shared" si="6"/>
        <v>0</v>
      </c>
      <c r="AN11" s="32">
        <f t="shared" si="6"/>
        <v>0</v>
      </c>
      <c r="AO11" s="32">
        <f t="shared" si="6"/>
        <v>0</v>
      </c>
      <c r="AP11" s="32">
        <f t="shared" si="6"/>
        <v>0</v>
      </c>
      <c r="AQ11" s="32">
        <f t="shared" si="6"/>
        <v>0</v>
      </c>
      <c r="AR11" s="32">
        <f t="shared" si="6"/>
        <v>0</v>
      </c>
      <c r="AS11" s="32">
        <f t="shared" si="6"/>
        <v>0</v>
      </c>
      <c r="AT11" s="32">
        <f t="shared" si="6"/>
        <v>0</v>
      </c>
      <c r="AU11" s="32">
        <f t="shared" si="6"/>
        <v>0</v>
      </c>
      <c r="AV11" s="32">
        <f t="shared" si="7"/>
        <v>0</v>
      </c>
      <c r="AW11" s="32">
        <f t="shared" si="7"/>
        <v>0</v>
      </c>
      <c r="AX11" s="32">
        <f t="shared" si="7"/>
        <v>0</v>
      </c>
      <c r="AY11" s="32">
        <f t="shared" si="7"/>
        <v>0</v>
      </c>
      <c r="AZ11" s="32">
        <f t="shared" si="7"/>
        <v>0</v>
      </c>
      <c r="BA11" s="32">
        <f t="shared" si="7"/>
        <v>0</v>
      </c>
      <c r="BB11" s="32">
        <f t="shared" si="7"/>
        <v>0</v>
      </c>
      <c r="BC11" s="32">
        <f t="shared" si="7"/>
        <v>0</v>
      </c>
      <c r="BD11" s="32">
        <f t="shared" si="7"/>
        <v>0</v>
      </c>
      <c r="BE11" s="32">
        <f t="shared" si="7"/>
        <v>0</v>
      </c>
      <c r="BF11" s="32">
        <f t="shared" si="7"/>
        <v>0</v>
      </c>
      <c r="BG11" s="32">
        <f t="shared" si="7"/>
        <v>0</v>
      </c>
      <c r="BH11" s="32">
        <f t="shared" si="7"/>
        <v>0</v>
      </c>
      <c r="BI11" s="32">
        <f t="shared" si="7"/>
        <v>0</v>
      </c>
      <c r="BJ11" s="32">
        <f t="shared" si="7"/>
        <v>0</v>
      </c>
      <c r="BK11" s="32">
        <f t="shared" si="7"/>
        <v>0</v>
      </c>
      <c r="BL11" s="32">
        <f t="shared" si="7"/>
        <v>0</v>
      </c>
      <c r="BM11" s="32">
        <f t="shared" si="7"/>
        <v>0</v>
      </c>
      <c r="BN11" s="32">
        <f t="shared" si="7"/>
        <v>0</v>
      </c>
      <c r="BO11" s="32">
        <f t="shared" si="7"/>
        <v>0</v>
      </c>
      <c r="BP11" s="32">
        <f t="shared" si="7"/>
        <v>0</v>
      </c>
    </row>
    <row r="12" spans="1:68" ht="12.75" customHeight="1" collapsed="1" x14ac:dyDescent="0.2">
      <c r="A12" s="30"/>
      <c r="B12" s="149" t="str">
        <f>Remaining!A12</f>
        <v>02.</v>
      </c>
      <c r="C12" s="150" t="str">
        <f>Remaining!B12</f>
        <v xml:space="preserve">Project Controls               </v>
      </c>
      <c r="D12" s="150">
        <f>SUM(D13:D15)</f>
        <v>1438.5</v>
      </c>
      <c r="E12" s="150">
        <f t="shared" ref="E12:AZ12" si="8">SUM(E13:E15)</f>
        <v>744.5</v>
      </c>
      <c r="F12" s="150">
        <f t="shared" si="8"/>
        <v>694</v>
      </c>
      <c r="G12" s="150"/>
      <c r="H12" s="150">
        <f t="shared" si="8"/>
        <v>0</v>
      </c>
      <c r="I12" s="150">
        <f t="shared" si="8"/>
        <v>0</v>
      </c>
      <c r="J12" s="150">
        <f t="shared" si="8"/>
        <v>0</v>
      </c>
      <c r="K12" s="150">
        <f t="shared" si="8"/>
        <v>0</v>
      </c>
      <c r="L12" s="150">
        <f t="shared" si="8"/>
        <v>0</v>
      </c>
      <c r="M12" s="150">
        <f t="shared" si="8"/>
        <v>0</v>
      </c>
      <c r="N12" s="150">
        <f t="shared" si="8"/>
        <v>0</v>
      </c>
      <c r="O12" s="150">
        <f t="shared" si="8"/>
        <v>0</v>
      </c>
      <c r="P12" s="150">
        <f t="shared" si="8"/>
        <v>0</v>
      </c>
      <c r="Q12" s="150">
        <f t="shared" si="8"/>
        <v>0</v>
      </c>
      <c r="R12" s="150">
        <f t="shared" si="8"/>
        <v>0</v>
      </c>
      <c r="S12" s="150">
        <f t="shared" si="8"/>
        <v>0</v>
      </c>
      <c r="T12" s="150">
        <f t="shared" si="8"/>
        <v>0</v>
      </c>
      <c r="U12" s="150">
        <f t="shared" si="8"/>
        <v>0</v>
      </c>
      <c r="V12" s="150">
        <f t="shared" si="8"/>
        <v>0</v>
      </c>
      <c r="W12" s="150">
        <f t="shared" si="8"/>
        <v>0</v>
      </c>
      <c r="X12" s="150">
        <f t="shared" si="8"/>
        <v>0</v>
      </c>
      <c r="Y12" s="150">
        <f t="shared" si="8"/>
        <v>44.129999999999995</v>
      </c>
      <c r="Z12" s="150">
        <f t="shared" si="8"/>
        <v>60.93</v>
      </c>
      <c r="AA12" s="150">
        <f t="shared" si="8"/>
        <v>16.75</v>
      </c>
      <c r="AB12" s="150">
        <f t="shared" si="8"/>
        <v>20.93</v>
      </c>
      <c r="AC12" s="150">
        <f t="shared" si="8"/>
        <v>20.93</v>
      </c>
      <c r="AD12" s="150">
        <f t="shared" si="8"/>
        <v>20.93</v>
      </c>
      <c r="AE12" s="150">
        <f t="shared" si="8"/>
        <v>20.93</v>
      </c>
      <c r="AF12" s="150">
        <f t="shared" si="8"/>
        <v>16.75</v>
      </c>
      <c r="AG12" s="150">
        <f t="shared" si="8"/>
        <v>20.93</v>
      </c>
      <c r="AH12" s="150">
        <f t="shared" si="8"/>
        <v>20.93</v>
      </c>
      <c r="AI12" s="150">
        <f t="shared" si="8"/>
        <v>20.93</v>
      </c>
      <c r="AJ12" s="150">
        <f t="shared" si="8"/>
        <v>20.93</v>
      </c>
      <c r="AK12" s="150">
        <f t="shared" si="8"/>
        <v>20.93</v>
      </c>
      <c r="AL12" s="150">
        <f t="shared" si="8"/>
        <v>20.93</v>
      </c>
      <c r="AM12" s="150">
        <f t="shared" si="8"/>
        <v>20.93</v>
      </c>
      <c r="AN12" s="150">
        <f t="shared" si="8"/>
        <v>20.93</v>
      </c>
      <c r="AO12" s="150">
        <f t="shared" si="8"/>
        <v>20.93</v>
      </c>
      <c r="AP12" s="150">
        <f t="shared" si="8"/>
        <v>0</v>
      </c>
      <c r="AQ12" s="150">
        <f t="shared" si="8"/>
        <v>0</v>
      </c>
      <c r="AR12" s="150">
        <f t="shared" si="8"/>
        <v>20.93</v>
      </c>
      <c r="AS12" s="150">
        <f t="shared" si="8"/>
        <v>20.93</v>
      </c>
      <c r="AT12" s="150">
        <f t="shared" si="8"/>
        <v>20.93</v>
      </c>
      <c r="AU12" s="150">
        <f t="shared" si="8"/>
        <v>20.93</v>
      </c>
      <c r="AV12" s="150">
        <f t="shared" si="8"/>
        <v>20.93</v>
      </c>
      <c r="AW12" s="150">
        <f t="shared" si="8"/>
        <v>26.259999999999998</v>
      </c>
      <c r="AX12" s="150">
        <f t="shared" si="8"/>
        <v>27.42</v>
      </c>
      <c r="AY12" s="150">
        <f t="shared" si="8"/>
        <v>34.26</v>
      </c>
      <c r="AZ12" s="150">
        <f t="shared" si="8"/>
        <v>15.33</v>
      </c>
      <c r="BA12" s="150">
        <f t="shared" ref="BA12:BP12" si="9">SUM(BA13:BA15)</f>
        <v>15.83</v>
      </c>
      <c r="BB12" s="150">
        <f t="shared" si="9"/>
        <v>15.83</v>
      </c>
      <c r="BC12" s="150">
        <f t="shared" si="9"/>
        <v>12.67</v>
      </c>
      <c r="BD12" s="150">
        <f t="shared" si="9"/>
        <v>2.5</v>
      </c>
      <c r="BE12" s="150">
        <f t="shared" si="9"/>
        <v>2.5</v>
      </c>
      <c r="BF12" s="150">
        <f t="shared" si="9"/>
        <v>2.5</v>
      </c>
      <c r="BG12" s="150">
        <f t="shared" si="9"/>
        <v>2.5</v>
      </c>
      <c r="BH12" s="150">
        <f t="shared" si="9"/>
        <v>2.5</v>
      </c>
      <c r="BI12" s="150">
        <f t="shared" si="9"/>
        <v>2.5</v>
      </c>
      <c r="BJ12" s="150">
        <f t="shared" si="9"/>
        <v>2.5</v>
      </c>
      <c r="BK12" s="150">
        <f t="shared" si="9"/>
        <v>2.5</v>
      </c>
      <c r="BL12" s="150">
        <f t="shared" si="9"/>
        <v>2</v>
      </c>
      <c r="BM12" s="150">
        <f t="shared" si="9"/>
        <v>2.5</v>
      </c>
      <c r="BN12" s="150">
        <f t="shared" si="9"/>
        <v>2.5</v>
      </c>
      <c r="BO12" s="150">
        <f t="shared" si="9"/>
        <v>2.5</v>
      </c>
      <c r="BP12" s="150">
        <f t="shared" si="9"/>
        <v>1.5</v>
      </c>
    </row>
    <row r="13" spans="1:68" ht="12.75" hidden="1" customHeight="1" outlineLevel="1" x14ac:dyDescent="0.2">
      <c r="A13" s="30"/>
      <c r="B13" s="67">
        <f>Remaining!A13</f>
        <v>230</v>
      </c>
      <c r="C13" s="28" t="str">
        <f>Remaining!B13</f>
        <v xml:space="preserve">Project Controls               </v>
      </c>
      <c r="D13" s="32">
        <f t="shared" ref="D13:F15" si="10">SUMIF($B$66:$B$91,$B13,D$66:D$91)</f>
        <v>1041.5</v>
      </c>
      <c r="E13" s="32">
        <f t="shared" si="10"/>
        <v>487.5</v>
      </c>
      <c r="F13" s="32">
        <f t="shared" si="10"/>
        <v>554</v>
      </c>
      <c r="G13" s="32"/>
      <c r="H13" s="32">
        <f t="shared" ref="H13:Q15" si="11">SUMIF($B$66:$B$91,$B13,H$66:H$91)</f>
        <v>0</v>
      </c>
      <c r="I13" s="32">
        <f t="shared" si="11"/>
        <v>0</v>
      </c>
      <c r="J13" s="32">
        <f t="shared" si="11"/>
        <v>0</v>
      </c>
      <c r="K13" s="32">
        <f t="shared" si="11"/>
        <v>0</v>
      </c>
      <c r="L13" s="32">
        <f t="shared" si="11"/>
        <v>0</v>
      </c>
      <c r="M13" s="32">
        <f t="shared" si="11"/>
        <v>0</v>
      </c>
      <c r="N13" s="32">
        <f t="shared" si="11"/>
        <v>0</v>
      </c>
      <c r="O13" s="32">
        <f t="shared" si="11"/>
        <v>0</v>
      </c>
      <c r="P13" s="32">
        <f t="shared" si="11"/>
        <v>0</v>
      </c>
      <c r="Q13" s="32">
        <f t="shared" si="11"/>
        <v>0</v>
      </c>
      <c r="R13" s="32">
        <f t="shared" ref="R13:AA15" si="12">SUMIF($B$66:$B$91,$B13,R$66:R$91)</f>
        <v>0</v>
      </c>
      <c r="S13" s="32">
        <f t="shared" si="12"/>
        <v>0</v>
      </c>
      <c r="T13" s="32">
        <f t="shared" si="12"/>
        <v>0</v>
      </c>
      <c r="U13" s="32">
        <f t="shared" si="12"/>
        <v>0</v>
      </c>
      <c r="V13" s="32">
        <f t="shared" si="12"/>
        <v>0</v>
      </c>
      <c r="W13" s="32">
        <f t="shared" si="12"/>
        <v>0</v>
      </c>
      <c r="X13" s="32">
        <f t="shared" si="12"/>
        <v>0</v>
      </c>
      <c r="Y13" s="32">
        <f t="shared" si="12"/>
        <v>24.13</v>
      </c>
      <c r="Z13" s="32">
        <f t="shared" si="12"/>
        <v>20.93</v>
      </c>
      <c r="AA13" s="32">
        <f t="shared" si="12"/>
        <v>16.75</v>
      </c>
      <c r="AB13" s="32">
        <f t="shared" ref="AB13:AK15" si="13">SUMIF($B$66:$B$91,$B13,AB$66:AB$91)</f>
        <v>20.93</v>
      </c>
      <c r="AC13" s="32">
        <f t="shared" si="13"/>
        <v>20.93</v>
      </c>
      <c r="AD13" s="32">
        <f t="shared" si="13"/>
        <v>20.93</v>
      </c>
      <c r="AE13" s="32">
        <f t="shared" si="13"/>
        <v>20.93</v>
      </c>
      <c r="AF13" s="32">
        <f t="shared" si="13"/>
        <v>16.75</v>
      </c>
      <c r="AG13" s="32">
        <f t="shared" si="13"/>
        <v>20.93</v>
      </c>
      <c r="AH13" s="32">
        <f t="shared" si="13"/>
        <v>20.93</v>
      </c>
      <c r="AI13" s="32">
        <f t="shared" si="13"/>
        <v>20.93</v>
      </c>
      <c r="AJ13" s="32">
        <f t="shared" si="13"/>
        <v>20.93</v>
      </c>
      <c r="AK13" s="32">
        <f t="shared" si="13"/>
        <v>20.93</v>
      </c>
      <c r="AL13" s="32">
        <f t="shared" ref="AL13:AU15" si="14">SUMIF($B$66:$B$91,$B13,AL$66:AL$91)</f>
        <v>20.93</v>
      </c>
      <c r="AM13" s="32">
        <f t="shared" si="14"/>
        <v>20.93</v>
      </c>
      <c r="AN13" s="32">
        <f t="shared" si="14"/>
        <v>20.93</v>
      </c>
      <c r="AO13" s="32">
        <f t="shared" si="14"/>
        <v>20.93</v>
      </c>
      <c r="AP13" s="32">
        <f t="shared" si="14"/>
        <v>0</v>
      </c>
      <c r="AQ13" s="32">
        <f t="shared" si="14"/>
        <v>0</v>
      </c>
      <c r="AR13" s="32">
        <f t="shared" si="14"/>
        <v>20.93</v>
      </c>
      <c r="AS13" s="32">
        <f t="shared" si="14"/>
        <v>20.93</v>
      </c>
      <c r="AT13" s="32">
        <f t="shared" si="14"/>
        <v>20.93</v>
      </c>
      <c r="AU13" s="32">
        <f t="shared" si="14"/>
        <v>20.93</v>
      </c>
      <c r="AV13" s="32">
        <f t="shared" ref="AV13:BP15" si="15">SUMIF($B$66:$B$91,$B13,AV$66:AV$91)</f>
        <v>20.93</v>
      </c>
      <c r="AW13" s="32">
        <f t="shared" si="15"/>
        <v>20.93</v>
      </c>
      <c r="AX13" s="32">
        <f t="shared" si="15"/>
        <v>16.75</v>
      </c>
      <c r="AY13" s="32">
        <f t="shared" si="15"/>
        <v>20.93</v>
      </c>
      <c r="AZ13" s="32">
        <f t="shared" si="15"/>
        <v>2</v>
      </c>
      <c r="BA13" s="32">
        <f t="shared" si="15"/>
        <v>2.5</v>
      </c>
      <c r="BB13" s="32">
        <f t="shared" si="15"/>
        <v>2.5</v>
      </c>
      <c r="BC13" s="32">
        <f t="shared" si="15"/>
        <v>2</v>
      </c>
      <c r="BD13" s="32">
        <f t="shared" si="15"/>
        <v>2.5</v>
      </c>
      <c r="BE13" s="32">
        <f t="shared" si="15"/>
        <v>2.5</v>
      </c>
      <c r="BF13" s="32">
        <f t="shared" si="15"/>
        <v>2.5</v>
      </c>
      <c r="BG13" s="32">
        <f t="shared" si="15"/>
        <v>2.5</v>
      </c>
      <c r="BH13" s="32">
        <f t="shared" si="15"/>
        <v>2.5</v>
      </c>
      <c r="BI13" s="32">
        <f t="shared" si="15"/>
        <v>2.5</v>
      </c>
      <c r="BJ13" s="32">
        <f t="shared" si="15"/>
        <v>2.5</v>
      </c>
      <c r="BK13" s="32">
        <f t="shared" si="15"/>
        <v>2.5</v>
      </c>
      <c r="BL13" s="32">
        <f t="shared" si="15"/>
        <v>2</v>
      </c>
      <c r="BM13" s="32">
        <f t="shared" si="15"/>
        <v>2.5</v>
      </c>
      <c r="BN13" s="32">
        <f t="shared" si="15"/>
        <v>2.5</v>
      </c>
      <c r="BO13" s="32">
        <f t="shared" si="15"/>
        <v>2.5</v>
      </c>
      <c r="BP13" s="32">
        <f t="shared" si="15"/>
        <v>1.5</v>
      </c>
    </row>
    <row r="14" spans="1:68" ht="12.75" hidden="1" customHeight="1" outlineLevel="1" x14ac:dyDescent="0.2">
      <c r="A14" s="30"/>
      <c r="B14" s="67">
        <f>Remaining!A14</f>
        <v>250</v>
      </c>
      <c r="C14" s="28" t="str">
        <f>Remaining!B14</f>
        <v xml:space="preserve">Estimating                     </v>
      </c>
      <c r="D14" s="32">
        <f t="shared" si="10"/>
        <v>397</v>
      </c>
      <c r="E14" s="32">
        <f t="shared" si="10"/>
        <v>257</v>
      </c>
      <c r="F14" s="32">
        <f t="shared" si="10"/>
        <v>140</v>
      </c>
      <c r="G14" s="32"/>
      <c r="H14" s="32">
        <f t="shared" si="11"/>
        <v>0</v>
      </c>
      <c r="I14" s="32">
        <f t="shared" si="11"/>
        <v>0</v>
      </c>
      <c r="J14" s="32">
        <f t="shared" si="11"/>
        <v>0</v>
      </c>
      <c r="K14" s="32">
        <f t="shared" si="11"/>
        <v>0</v>
      </c>
      <c r="L14" s="32">
        <f t="shared" si="11"/>
        <v>0</v>
      </c>
      <c r="M14" s="32">
        <f t="shared" si="11"/>
        <v>0</v>
      </c>
      <c r="N14" s="32">
        <f t="shared" si="11"/>
        <v>0</v>
      </c>
      <c r="O14" s="32">
        <f t="shared" si="11"/>
        <v>0</v>
      </c>
      <c r="P14" s="32">
        <f t="shared" si="11"/>
        <v>0</v>
      </c>
      <c r="Q14" s="32">
        <f t="shared" si="11"/>
        <v>0</v>
      </c>
      <c r="R14" s="32">
        <f t="shared" si="12"/>
        <v>0</v>
      </c>
      <c r="S14" s="32">
        <f t="shared" si="12"/>
        <v>0</v>
      </c>
      <c r="T14" s="32">
        <f t="shared" si="12"/>
        <v>0</v>
      </c>
      <c r="U14" s="32">
        <f t="shared" si="12"/>
        <v>0</v>
      </c>
      <c r="V14" s="32">
        <f t="shared" si="12"/>
        <v>0</v>
      </c>
      <c r="W14" s="32">
        <f t="shared" si="12"/>
        <v>0</v>
      </c>
      <c r="X14" s="32">
        <f t="shared" si="12"/>
        <v>0</v>
      </c>
      <c r="Y14" s="32">
        <f t="shared" si="12"/>
        <v>20</v>
      </c>
      <c r="Z14" s="32">
        <f t="shared" si="12"/>
        <v>40</v>
      </c>
      <c r="AA14" s="32">
        <f t="shared" si="12"/>
        <v>0</v>
      </c>
      <c r="AB14" s="32">
        <f t="shared" si="13"/>
        <v>0</v>
      </c>
      <c r="AC14" s="32">
        <f t="shared" si="13"/>
        <v>0</v>
      </c>
      <c r="AD14" s="32">
        <f t="shared" si="13"/>
        <v>0</v>
      </c>
      <c r="AE14" s="32">
        <f t="shared" si="13"/>
        <v>0</v>
      </c>
      <c r="AF14" s="32">
        <f t="shared" si="13"/>
        <v>0</v>
      </c>
      <c r="AG14" s="32">
        <f t="shared" si="13"/>
        <v>0</v>
      </c>
      <c r="AH14" s="32">
        <f t="shared" si="13"/>
        <v>0</v>
      </c>
      <c r="AI14" s="32">
        <f t="shared" si="13"/>
        <v>0</v>
      </c>
      <c r="AJ14" s="32">
        <f t="shared" si="13"/>
        <v>0</v>
      </c>
      <c r="AK14" s="32">
        <f t="shared" si="13"/>
        <v>0</v>
      </c>
      <c r="AL14" s="32">
        <f t="shared" si="14"/>
        <v>0</v>
      </c>
      <c r="AM14" s="32">
        <f t="shared" si="14"/>
        <v>0</v>
      </c>
      <c r="AN14" s="32">
        <f t="shared" si="14"/>
        <v>0</v>
      </c>
      <c r="AO14" s="32">
        <f t="shared" si="14"/>
        <v>0</v>
      </c>
      <c r="AP14" s="32">
        <f t="shared" si="14"/>
        <v>0</v>
      </c>
      <c r="AQ14" s="32">
        <f t="shared" si="14"/>
        <v>0</v>
      </c>
      <c r="AR14" s="32">
        <f t="shared" si="14"/>
        <v>0</v>
      </c>
      <c r="AS14" s="32">
        <f t="shared" si="14"/>
        <v>0</v>
      </c>
      <c r="AT14" s="32">
        <f t="shared" si="14"/>
        <v>0</v>
      </c>
      <c r="AU14" s="32">
        <f t="shared" si="14"/>
        <v>0</v>
      </c>
      <c r="AV14" s="32">
        <f t="shared" si="15"/>
        <v>0</v>
      </c>
      <c r="AW14" s="32">
        <f t="shared" si="15"/>
        <v>5.33</v>
      </c>
      <c r="AX14" s="32">
        <f t="shared" si="15"/>
        <v>10.67</v>
      </c>
      <c r="AY14" s="32">
        <f t="shared" si="15"/>
        <v>13.33</v>
      </c>
      <c r="AZ14" s="32">
        <f t="shared" si="15"/>
        <v>13.33</v>
      </c>
      <c r="BA14" s="32">
        <f t="shared" si="15"/>
        <v>13.33</v>
      </c>
      <c r="BB14" s="32">
        <f t="shared" si="15"/>
        <v>13.33</v>
      </c>
      <c r="BC14" s="32">
        <f t="shared" si="15"/>
        <v>10.67</v>
      </c>
      <c r="BD14" s="32">
        <f t="shared" si="15"/>
        <v>0</v>
      </c>
      <c r="BE14" s="32">
        <f t="shared" si="15"/>
        <v>0</v>
      </c>
      <c r="BF14" s="32">
        <f t="shared" si="15"/>
        <v>0</v>
      </c>
      <c r="BG14" s="32">
        <f t="shared" si="15"/>
        <v>0</v>
      </c>
      <c r="BH14" s="32">
        <f t="shared" si="15"/>
        <v>0</v>
      </c>
      <c r="BI14" s="32">
        <f t="shared" si="15"/>
        <v>0</v>
      </c>
      <c r="BJ14" s="32">
        <f t="shared" si="15"/>
        <v>0</v>
      </c>
      <c r="BK14" s="32">
        <f t="shared" si="15"/>
        <v>0</v>
      </c>
      <c r="BL14" s="32">
        <f t="shared" si="15"/>
        <v>0</v>
      </c>
      <c r="BM14" s="32">
        <f t="shared" si="15"/>
        <v>0</v>
      </c>
      <c r="BN14" s="32">
        <f t="shared" si="15"/>
        <v>0</v>
      </c>
      <c r="BO14" s="32">
        <f t="shared" si="15"/>
        <v>0</v>
      </c>
      <c r="BP14" s="32">
        <f t="shared" si="15"/>
        <v>0</v>
      </c>
    </row>
    <row r="15" spans="1:68" ht="12.75" hidden="1" customHeight="1" outlineLevel="1" x14ac:dyDescent="0.2">
      <c r="A15" s="30"/>
      <c r="B15" s="67">
        <f>Remaining!A15</f>
        <v>0</v>
      </c>
      <c r="C15" s="28">
        <f>Remaining!B15</f>
        <v>0</v>
      </c>
      <c r="D15" s="32">
        <f t="shared" si="10"/>
        <v>0</v>
      </c>
      <c r="E15" s="32">
        <f t="shared" si="10"/>
        <v>0</v>
      </c>
      <c r="F15" s="32">
        <f t="shared" si="10"/>
        <v>0</v>
      </c>
      <c r="G15" s="32"/>
      <c r="H15" s="32">
        <f t="shared" si="11"/>
        <v>0</v>
      </c>
      <c r="I15" s="32">
        <f t="shared" si="11"/>
        <v>0</v>
      </c>
      <c r="J15" s="32">
        <f t="shared" si="11"/>
        <v>0</v>
      </c>
      <c r="K15" s="32">
        <f t="shared" si="11"/>
        <v>0</v>
      </c>
      <c r="L15" s="32">
        <f t="shared" si="11"/>
        <v>0</v>
      </c>
      <c r="M15" s="32">
        <f t="shared" si="11"/>
        <v>0</v>
      </c>
      <c r="N15" s="32">
        <f t="shared" si="11"/>
        <v>0</v>
      </c>
      <c r="O15" s="32">
        <f t="shared" si="11"/>
        <v>0</v>
      </c>
      <c r="P15" s="32">
        <f t="shared" si="11"/>
        <v>0</v>
      </c>
      <c r="Q15" s="32">
        <f t="shared" si="11"/>
        <v>0</v>
      </c>
      <c r="R15" s="32">
        <f t="shared" si="12"/>
        <v>0</v>
      </c>
      <c r="S15" s="32">
        <f t="shared" si="12"/>
        <v>0</v>
      </c>
      <c r="T15" s="32">
        <f t="shared" si="12"/>
        <v>0</v>
      </c>
      <c r="U15" s="32">
        <f t="shared" si="12"/>
        <v>0</v>
      </c>
      <c r="V15" s="32">
        <f t="shared" si="12"/>
        <v>0</v>
      </c>
      <c r="W15" s="32">
        <f t="shared" si="12"/>
        <v>0</v>
      </c>
      <c r="X15" s="32">
        <f t="shared" si="12"/>
        <v>0</v>
      </c>
      <c r="Y15" s="32">
        <f t="shared" si="12"/>
        <v>0</v>
      </c>
      <c r="Z15" s="32">
        <f t="shared" si="12"/>
        <v>0</v>
      </c>
      <c r="AA15" s="32">
        <f t="shared" si="12"/>
        <v>0</v>
      </c>
      <c r="AB15" s="32">
        <f t="shared" si="13"/>
        <v>0</v>
      </c>
      <c r="AC15" s="32">
        <f t="shared" si="13"/>
        <v>0</v>
      </c>
      <c r="AD15" s="32">
        <f t="shared" si="13"/>
        <v>0</v>
      </c>
      <c r="AE15" s="32">
        <f t="shared" si="13"/>
        <v>0</v>
      </c>
      <c r="AF15" s="32">
        <f t="shared" si="13"/>
        <v>0</v>
      </c>
      <c r="AG15" s="32">
        <f t="shared" si="13"/>
        <v>0</v>
      </c>
      <c r="AH15" s="32">
        <f t="shared" si="13"/>
        <v>0</v>
      </c>
      <c r="AI15" s="32">
        <f t="shared" si="13"/>
        <v>0</v>
      </c>
      <c r="AJ15" s="32">
        <f t="shared" si="13"/>
        <v>0</v>
      </c>
      <c r="AK15" s="32">
        <f t="shared" si="13"/>
        <v>0</v>
      </c>
      <c r="AL15" s="32">
        <f t="shared" si="14"/>
        <v>0</v>
      </c>
      <c r="AM15" s="32">
        <f t="shared" si="14"/>
        <v>0</v>
      </c>
      <c r="AN15" s="32">
        <f t="shared" si="14"/>
        <v>0</v>
      </c>
      <c r="AO15" s="32">
        <f t="shared" si="14"/>
        <v>0</v>
      </c>
      <c r="AP15" s="32">
        <f t="shared" si="14"/>
        <v>0</v>
      </c>
      <c r="AQ15" s="32">
        <f t="shared" si="14"/>
        <v>0</v>
      </c>
      <c r="AR15" s="32">
        <f t="shared" si="14"/>
        <v>0</v>
      </c>
      <c r="AS15" s="32">
        <f t="shared" si="14"/>
        <v>0</v>
      </c>
      <c r="AT15" s="32">
        <f t="shared" si="14"/>
        <v>0</v>
      </c>
      <c r="AU15" s="32">
        <f t="shared" si="14"/>
        <v>0</v>
      </c>
      <c r="AV15" s="32">
        <f t="shared" si="15"/>
        <v>0</v>
      </c>
      <c r="AW15" s="32">
        <f t="shared" si="15"/>
        <v>0</v>
      </c>
      <c r="AX15" s="32">
        <f t="shared" si="15"/>
        <v>0</v>
      </c>
      <c r="AY15" s="32">
        <f t="shared" si="15"/>
        <v>0</v>
      </c>
      <c r="AZ15" s="32">
        <f t="shared" si="15"/>
        <v>0</v>
      </c>
      <c r="BA15" s="32">
        <f t="shared" si="15"/>
        <v>0</v>
      </c>
      <c r="BB15" s="32">
        <f t="shared" si="15"/>
        <v>0</v>
      </c>
      <c r="BC15" s="32">
        <f t="shared" si="15"/>
        <v>0</v>
      </c>
      <c r="BD15" s="32">
        <f t="shared" si="15"/>
        <v>0</v>
      </c>
      <c r="BE15" s="32">
        <f t="shared" si="15"/>
        <v>0</v>
      </c>
      <c r="BF15" s="32">
        <f t="shared" si="15"/>
        <v>0</v>
      </c>
      <c r="BG15" s="32">
        <f t="shared" si="15"/>
        <v>0</v>
      </c>
      <c r="BH15" s="32">
        <f t="shared" si="15"/>
        <v>0</v>
      </c>
      <c r="BI15" s="32">
        <f t="shared" si="15"/>
        <v>0</v>
      </c>
      <c r="BJ15" s="32">
        <f t="shared" si="15"/>
        <v>0</v>
      </c>
      <c r="BK15" s="32">
        <f t="shared" si="15"/>
        <v>0</v>
      </c>
      <c r="BL15" s="32">
        <f t="shared" si="15"/>
        <v>0</v>
      </c>
      <c r="BM15" s="32">
        <f t="shared" si="15"/>
        <v>0</v>
      </c>
      <c r="BN15" s="32">
        <f t="shared" si="15"/>
        <v>0</v>
      </c>
      <c r="BO15" s="32">
        <f t="shared" si="15"/>
        <v>0</v>
      </c>
      <c r="BP15" s="32">
        <f t="shared" si="15"/>
        <v>0</v>
      </c>
    </row>
    <row r="16" spans="1:68" ht="12.75" customHeight="1" collapsed="1" x14ac:dyDescent="0.2">
      <c r="A16" s="30"/>
      <c r="B16" s="149" t="str">
        <f>Remaining!A16</f>
        <v>03.</v>
      </c>
      <c r="C16" s="150" t="str">
        <f>Remaining!B16</f>
        <v xml:space="preserve">Document Control               </v>
      </c>
      <c r="D16" s="150">
        <f>SUM(D17:D18)</f>
        <v>806</v>
      </c>
      <c r="E16" s="150">
        <f t="shared" ref="E16:AZ16" si="16">SUM(E17:E18)</f>
        <v>189</v>
      </c>
      <c r="F16" s="150">
        <f t="shared" si="16"/>
        <v>617</v>
      </c>
      <c r="G16" s="150"/>
      <c r="H16" s="150">
        <f t="shared" si="16"/>
        <v>0</v>
      </c>
      <c r="I16" s="150">
        <f t="shared" si="16"/>
        <v>0</v>
      </c>
      <c r="J16" s="150">
        <f t="shared" si="16"/>
        <v>0</v>
      </c>
      <c r="K16" s="150">
        <f t="shared" si="16"/>
        <v>0</v>
      </c>
      <c r="L16" s="150">
        <f t="shared" si="16"/>
        <v>0</v>
      </c>
      <c r="M16" s="150">
        <f t="shared" si="16"/>
        <v>0</v>
      </c>
      <c r="N16" s="150">
        <f t="shared" si="16"/>
        <v>0</v>
      </c>
      <c r="O16" s="150">
        <f t="shared" si="16"/>
        <v>0</v>
      </c>
      <c r="P16" s="150">
        <f t="shared" si="16"/>
        <v>0</v>
      </c>
      <c r="Q16" s="150">
        <f t="shared" si="16"/>
        <v>0</v>
      </c>
      <c r="R16" s="150">
        <f t="shared" si="16"/>
        <v>0</v>
      </c>
      <c r="S16" s="150">
        <f t="shared" si="16"/>
        <v>0</v>
      </c>
      <c r="T16" s="150">
        <f t="shared" si="16"/>
        <v>0</v>
      </c>
      <c r="U16" s="150">
        <f t="shared" si="16"/>
        <v>0</v>
      </c>
      <c r="V16" s="150">
        <f t="shared" si="16"/>
        <v>0</v>
      </c>
      <c r="W16" s="150">
        <f t="shared" si="16"/>
        <v>0</v>
      </c>
      <c r="X16" s="150">
        <f t="shared" si="16"/>
        <v>0</v>
      </c>
      <c r="Y16" s="150">
        <f t="shared" si="16"/>
        <v>22.83</v>
      </c>
      <c r="Z16" s="150">
        <f t="shared" si="16"/>
        <v>22.83</v>
      </c>
      <c r="AA16" s="150">
        <f t="shared" si="16"/>
        <v>18.260000000000002</v>
      </c>
      <c r="AB16" s="150">
        <f t="shared" si="16"/>
        <v>22.83</v>
      </c>
      <c r="AC16" s="150">
        <f t="shared" si="16"/>
        <v>22.83</v>
      </c>
      <c r="AD16" s="150">
        <f t="shared" si="16"/>
        <v>22.83</v>
      </c>
      <c r="AE16" s="150">
        <f t="shared" si="16"/>
        <v>22.83</v>
      </c>
      <c r="AF16" s="150">
        <f t="shared" si="16"/>
        <v>18.260000000000002</v>
      </c>
      <c r="AG16" s="150">
        <f t="shared" si="16"/>
        <v>22.83</v>
      </c>
      <c r="AH16" s="150">
        <f t="shared" si="16"/>
        <v>22.83</v>
      </c>
      <c r="AI16" s="150">
        <f t="shared" si="16"/>
        <v>22.83</v>
      </c>
      <c r="AJ16" s="150">
        <f t="shared" si="16"/>
        <v>22.83</v>
      </c>
      <c r="AK16" s="150">
        <f t="shared" si="16"/>
        <v>22.83</v>
      </c>
      <c r="AL16" s="150">
        <f t="shared" si="16"/>
        <v>22.83</v>
      </c>
      <c r="AM16" s="150">
        <f t="shared" si="16"/>
        <v>22.83</v>
      </c>
      <c r="AN16" s="150">
        <f t="shared" si="16"/>
        <v>22.83</v>
      </c>
      <c r="AO16" s="150">
        <f t="shared" si="16"/>
        <v>22.83</v>
      </c>
      <c r="AP16" s="150">
        <f t="shared" si="16"/>
        <v>0</v>
      </c>
      <c r="AQ16" s="150">
        <f t="shared" si="16"/>
        <v>0</v>
      </c>
      <c r="AR16" s="150">
        <f t="shared" si="16"/>
        <v>22.83</v>
      </c>
      <c r="AS16" s="150">
        <f t="shared" si="16"/>
        <v>22.83</v>
      </c>
      <c r="AT16" s="150">
        <f t="shared" si="16"/>
        <v>22.83</v>
      </c>
      <c r="AU16" s="150">
        <f t="shared" si="16"/>
        <v>22.83</v>
      </c>
      <c r="AV16" s="150">
        <f t="shared" si="16"/>
        <v>22.83</v>
      </c>
      <c r="AW16" s="150">
        <f t="shared" si="16"/>
        <v>22.83</v>
      </c>
      <c r="AX16" s="150">
        <f t="shared" si="16"/>
        <v>18.260000000000002</v>
      </c>
      <c r="AY16" s="150">
        <f t="shared" si="16"/>
        <v>22.83</v>
      </c>
      <c r="AZ16" s="150">
        <f t="shared" si="16"/>
        <v>3</v>
      </c>
      <c r="BA16" s="150">
        <f t="shared" ref="BA16:BP16" si="17">SUM(BA17:BA18)</f>
        <v>3.75</v>
      </c>
      <c r="BB16" s="150">
        <f t="shared" si="17"/>
        <v>3.75</v>
      </c>
      <c r="BC16" s="150">
        <f t="shared" si="17"/>
        <v>3</v>
      </c>
      <c r="BD16" s="150">
        <f t="shared" si="17"/>
        <v>3.75</v>
      </c>
      <c r="BE16" s="150">
        <f t="shared" si="17"/>
        <v>3.75</v>
      </c>
      <c r="BF16" s="150">
        <f t="shared" si="17"/>
        <v>3.75</v>
      </c>
      <c r="BG16" s="150">
        <f t="shared" si="17"/>
        <v>3.75</v>
      </c>
      <c r="BH16" s="150">
        <f t="shared" si="17"/>
        <v>3.75</v>
      </c>
      <c r="BI16" s="150">
        <f t="shared" si="17"/>
        <v>3.75</v>
      </c>
      <c r="BJ16" s="150">
        <f t="shared" si="17"/>
        <v>3.75</v>
      </c>
      <c r="BK16" s="150">
        <f t="shared" si="17"/>
        <v>3.75</v>
      </c>
      <c r="BL16" s="150">
        <f t="shared" si="17"/>
        <v>3</v>
      </c>
      <c r="BM16" s="150">
        <f t="shared" si="17"/>
        <v>3.75</v>
      </c>
      <c r="BN16" s="150">
        <f t="shared" si="17"/>
        <v>3.75</v>
      </c>
      <c r="BO16" s="150">
        <f t="shared" si="17"/>
        <v>3.75</v>
      </c>
      <c r="BP16" s="150">
        <f t="shared" si="17"/>
        <v>2.25</v>
      </c>
    </row>
    <row r="17" spans="1:68" ht="12.75" hidden="1" customHeight="1" outlineLevel="1" x14ac:dyDescent="0.2">
      <c r="A17" s="30"/>
      <c r="B17" s="67">
        <f>Remaining!A17</f>
        <v>280</v>
      </c>
      <c r="C17" s="28" t="str">
        <f>Remaining!B17</f>
        <v xml:space="preserve">Document Control               </v>
      </c>
      <c r="D17" s="32">
        <f t="shared" ref="D17:F18" si="18">SUMIF($B$66:$B$91,$B17,D$66:D$91)</f>
        <v>806</v>
      </c>
      <c r="E17" s="32">
        <f t="shared" si="18"/>
        <v>189</v>
      </c>
      <c r="F17" s="32">
        <f t="shared" si="18"/>
        <v>617</v>
      </c>
      <c r="G17" s="32"/>
      <c r="H17" s="32">
        <f t="shared" ref="H17:Q18" si="19">SUMIF($B$66:$B$91,$B17,H$66:H$91)</f>
        <v>0</v>
      </c>
      <c r="I17" s="32">
        <f t="shared" si="19"/>
        <v>0</v>
      </c>
      <c r="J17" s="32">
        <f t="shared" si="19"/>
        <v>0</v>
      </c>
      <c r="K17" s="32">
        <f t="shared" si="19"/>
        <v>0</v>
      </c>
      <c r="L17" s="32">
        <f t="shared" si="19"/>
        <v>0</v>
      </c>
      <c r="M17" s="32">
        <f t="shared" si="19"/>
        <v>0</v>
      </c>
      <c r="N17" s="32">
        <f t="shared" si="19"/>
        <v>0</v>
      </c>
      <c r="O17" s="32">
        <f t="shared" si="19"/>
        <v>0</v>
      </c>
      <c r="P17" s="32">
        <f t="shared" si="19"/>
        <v>0</v>
      </c>
      <c r="Q17" s="32">
        <f t="shared" si="19"/>
        <v>0</v>
      </c>
      <c r="R17" s="32">
        <f t="shared" ref="R17:AA18" si="20">SUMIF($B$66:$B$91,$B17,R$66:R$91)</f>
        <v>0</v>
      </c>
      <c r="S17" s="32">
        <f t="shared" si="20"/>
        <v>0</v>
      </c>
      <c r="T17" s="32">
        <f t="shared" si="20"/>
        <v>0</v>
      </c>
      <c r="U17" s="32">
        <f t="shared" si="20"/>
        <v>0</v>
      </c>
      <c r="V17" s="32">
        <f t="shared" si="20"/>
        <v>0</v>
      </c>
      <c r="W17" s="32">
        <f t="shared" si="20"/>
        <v>0</v>
      </c>
      <c r="X17" s="32">
        <f t="shared" si="20"/>
        <v>0</v>
      </c>
      <c r="Y17" s="32">
        <f t="shared" si="20"/>
        <v>22.83</v>
      </c>
      <c r="Z17" s="32">
        <f t="shared" si="20"/>
        <v>22.83</v>
      </c>
      <c r="AA17" s="32">
        <f t="shared" si="20"/>
        <v>18.260000000000002</v>
      </c>
      <c r="AB17" s="32">
        <f t="shared" ref="AB17:AK18" si="21">SUMIF($B$66:$B$91,$B17,AB$66:AB$91)</f>
        <v>22.83</v>
      </c>
      <c r="AC17" s="32">
        <f t="shared" si="21"/>
        <v>22.83</v>
      </c>
      <c r="AD17" s="32">
        <f t="shared" si="21"/>
        <v>22.83</v>
      </c>
      <c r="AE17" s="32">
        <f t="shared" si="21"/>
        <v>22.83</v>
      </c>
      <c r="AF17" s="32">
        <f t="shared" si="21"/>
        <v>18.260000000000002</v>
      </c>
      <c r="AG17" s="32">
        <f t="shared" si="21"/>
        <v>22.83</v>
      </c>
      <c r="AH17" s="32">
        <f t="shared" si="21"/>
        <v>22.83</v>
      </c>
      <c r="AI17" s="32">
        <f t="shared" si="21"/>
        <v>22.83</v>
      </c>
      <c r="AJ17" s="32">
        <f t="shared" si="21"/>
        <v>22.83</v>
      </c>
      <c r="AK17" s="32">
        <f t="shared" si="21"/>
        <v>22.83</v>
      </c>
      <c r="AL17" s="32">
        <f t="shared" ref="AL17:AU18" si="22">SUMIF($B$66:$B$91,$B17,AL$66:AL$91)</f>
        <v>22.83</v>
      </c>
      <c r="AM17" s="32">
        <f t="shared" si="22"/>
        <v>22.83</v>
      </c>
      <c r="AN17" s="32">
        <f t="shared" si="22"/>
        <v>22.83</v>
      </c>
      <c r="AO17" s="32">
        <f t="shared" si="22"/>
        <v>22.83</v>
      </c>
      <c r="AP17" s="32">
        <f t="shared" si="22"/>
        <v>0</v>
      </c>
      <c r="AQ17" s="32">
        <f t="shared" si="22"/>
        <v>0</v>
      </c>
      <c r="AR17" s="32">
        <f t="shared" si="22"/>
        <v>22.83</v>
      </c>
      <c r="AS17" s="32">
        <f t="shared" si="22"/>
        <v>22.83</v>
      </c>
      <c r="AT17" s="32">
        <f t="shared" si="22"/>
        <v>22.83</v>
      </c>
      <c r="AU17" s="32">
        <f t="shared" si="22"/>
        <v>22.83</v>
      </c>
      <c r="AV17" s="32">
        <f t="shared" ref="AV17:BP18" si="23">SUMIF($B$66:$B$91,$B17,AV$66:AV$91)</f>
        <v>22.83</v>
      </c>
      <c r="AW17" s="32">
        <f t="shared" si="23"/>
        <v>22.83</v>
      </c>
      <c r="AX17" s="32">
        <f t="shared" si="23"/>
        <v>18.260000000000002</v>
      </c>
      <c r="AY17" s="32">
        <f t="shared" si="23"/>
        <v>22.83</v>
      </c>
      <c r="AZ17" s="32">
        <f t="shared" si="23"/>
        <v>3</v>
      </c>
      <c r="BA17" s="32">
        <f t="shared" si="23"/>
        <v>3.75</v>
      </c>
      <c r="BB17" s="32">
        <f t="shared" si="23"/>
        <v>3.75</v>
      </c>
      <c r="BC17" s="32">
        <f t="shared" si="23"/>
        <v>3</v>
      </c>
      <c r="BD17" s="32">
        <f t="shared" si="23"/>
        <v>3.75</v>
      </c>
      <c r="BE17" s="32">
        <f t="shared" si="23"/>
        <v>3.75</v>
      </c>
      <c r="BF17" s="32">
        <f t="shared" si="23"/>
        <v>3.75</v>
      </c>
      <c r="BG17" s="32">
        <f t="shared" si="23"/>
        <v>3.75</v>
      </c>
      <c r="BH17" s="32">
        <f t="shared" si="23"/>
        <v>3.75</v>
      </c>
      <c r="BI17" s="32">
        <f t="shared" si="23"/>
        <v>3.75</v>
      </c>
      <c r="BJ17" s="32">
        <f t="shared" si="23"/>
        <v>3.75</v>
      </c>
      <c r="BK17" s="32">
        <f t="shared" si="23"/>
        <v>3.75</v>
      </c>
      <c r="BL17" s="32">
        <f t="shared" si="23"/>
        <v>3</v>
      </c>
      <c r="BM17" s="32">
        <f t="shared" si="23"/>
        <v>3.75</v>
      </c>
      <c r="BN17" s="32">
        <f t="shared" si="23"/>
        <v>3.75</v>
      </c>
      <c r="BO17" s="32">
        <f t="shared" si="23"/>
        <v>3.75</v>
      </c>
      <c r="BP17" s="32">
        <f t="shared" si="23"/>
        <v>2.25</v>
      </c>
    </row>
    <row r="18" spans="1:68" ht="12.75" hidden="1" customHeight="1" outlineLevel="1" x14ac:dyDescent="0.2">
      <c r="A18" s="30"/>
      <c r="B18" s="67">
        <f>Remaining!A18</f>
        <v>0</v>
      </c>
      <c r="C18" s="28">
        <f>Remaining!B18</f>
        <v>0</v>
      </c>
      <c r="D18" s="32">
        <f t="shared" si="18"/>
        <v>0</v>
      </c>
      <c r="E18" s="32">
        <f t="shared" si="18"/>
        <v>0</v>
      </c>
      <c r="F18" s="32">
        <f t="shared" si="18"/>
        <v>0</v>
      </c>
      <c r="G18" s="32"/>
      <c r="H18" s="32">
        <f t="shared" si="19"/>
        <v>0</v>
      </c>
      <c r="I18" s="32">
        <f t="shared" si="19"/>
        <v>0</v>
      </c>
      <c r="J18" s="32">
        <f t="shared" si="19"/>
        <v>0</v>
      </c>
      <c r="K18" s="32">
        <f t="shared" si="19"/>
        <v>0</v>
      </c>
      <c r="L18" s="32">
        <f t="shared" si="19"/>
        <v>0</v>
      </c>
      <c r="M18" s="32">
        <f t="shared" si="19"/>
        <v>0</v>
      </c>
      <c r="N18" s="32">
        <f t="shared" si="19"/>
        <v>0</v>
      </c>
      <c r="O18" s="32">
        <f t="shared" si="19"/>
        <v>0</v>
      </c>
      <c r="P18" s="32">
        <f t="shared" si="19"/>
        <v>0</v>
      </c>
      <c r="Q18" s="32">
        <f t="shared" si="19"/>
        <v>0</v>
      </c>
      <c r="R18" s="32">
        <f t="shared" si="20"/>
        <v>0</v>
      </c>
      <c r="S18" s="32">
        <f t="shared" si="20"/>
        <v>0</v>
      </c>
      <c r="T18" s="32">
        <f t="shared" si="20"/>
        <v>0</v>
      </c>
      <c r="U18" s="32">
        <f t="shared" si="20"/>
        <v>0</v>
      </c>
      <c r="V18" s="32">
        <f t="shared" si="20"/>
        <v>0</v>
      </c>
      <c r="W18" s="32">
        <f t="shared" si="20"/>
        <v>0</v>
      </c>
      <c r="X18" s="32">
        <f t="shared" si="20"/>
        <v>0</v>
      </c>
      <c r="Y18" s="32">
        <f t="shared" si="20"/>
        <v>0</v>
      </c>
      <c r="Z18" s="32">
        <f t="shared" si="20"/>
        <v>0</v>
      </c>
      <c r="AA18" s="32">
        <f t="shared" si="20"/>
        <v>0</v>
      </c>
      <c r="AB18" s="32">
        <f t="shared" si="21"/>
        <v>0</v>
      </c>
      <c r="AC18" s="32">
        <f t="shared" si="21"/>
        <v>0</v>
      </c>
      <c r="AD18" s="32">
        <f t="shared" si="21"/>
        <v>0</v>
      </c>
      <c r="AE18" s="32">
        <f t="shared" si="21"/>
        <v>0</v>
      </c>
      <c r="AF18" s="32">
        <f t="shared" si="21"/>
        <v>0</v>
      </c>
      <c r="AG18" s="32">
        <f t="shared" si="21"/>
        <v>0</v>
      </c>
      <c r="AH18" s="32">
        <f t="shared" si="21"/>
        <v>0</v>
      </c>
      <c r="AI18" s="32">
        <f t="shared" si="21"/>
        <v>0</v>
      </c>
      <c r="AJ18" s="32">
        <f t="shared" si="21"/>
        <v>0</v>
      </c>
      <c r="AK18" s="32">
        <f t="shared" si="21"/>
        <v>0</v>
      </c>
      <c r="AL18" s="32">
        <f t="shared" si="22"/>
        <v>0</v>
      </c>
      <c r="AM18" s="32">
        <f t="shared" si="22"/>
        <v>0</v>
      </c>
      <c r="AN18" s="32">
        <f t="shared" si="22"/>
        <v>0</v>
      </c>
      <c r="AO18" s="32">
        <f t="shared" si="22"/>
        <v>0</v>
      </c>
      <c r="AP18" s="32">
        <f t="shared" si="22"/>
        <v>0</v>
      </c>
      <c r="AQ18" s="32">
        <f t="shared" si="22"/>
        <v>0</v>
      </c>
      <c r="AR18" s="32">
        <f t="shared" si="22"/>
        <v>0</v>
      </c>
      <c r="AS18" s="32">
        <f t="shared" si="22"/>
        <v>0</v>
      </c>
      <c r="AT18" s="32">
        <f t="shared" si="22"/>
        <v>0</v>
      </c>
      <c r="AU18" s="32">
        <f t="shared" si="22"/>
        <v>0</v>
      </c>
      <c r="AV18" s="32">
        <f t="shared" si="23"/>
        <v>0</v>
      </c>
      <c r="AW18" s="32">
        <f t="shared" si="23"/>
        <v>0</v>
      </c>
      <c r="AX18" s="32">
        <f t="shared" si="23"/>
        <v>0</v>
      </c>
      <c r="AY18" s="32">
        <f t="shared" si="23"/>
        <v>0</v>
      </c>
      <c r="AZ18" s="32">
        <f t="shared" si="23"/>
        <v>0</v>
      </c>
      <c r="BA18" s="32">
        <f t="shared" si="23"/>
        <v>0</v>
      </c>
      <c r="BB18" s="32">
        <f t="shared" si="23"/>
        <v>0</v>
      </c>
      <c r="BC18" s="32">
        <f t="shared" si="23"/>
        <v>0</v>
      </c>
      <c r="BD18" s="32">
        <f t="shared" si="23"/>
        <v>0</v>
      </c>
      <c r="BE18" s="32">
        <f t="shared" si="23"/>
        <v>0</v>
      </c>
      <c r="BF18" s="32">
        <f t="shared" si="23"/>
        <v>0</v>
      </c>
      <c r="BG18" s="32">
        <f t="shared" si="23"/>
        <v>0</v>
      </c>
      <c r="BH18" s="32">
        <f t="shared" si="23"/>
        <v>0</v>
      </c>
      <c r="BI18" s="32">
        <f t="shared" si="23"/>
        <v>0</v>
      </c>
      <c r="BJ18" s="32">
        <f t="shared" si="23"/>
        <v>0</v>
      </c>
      <c r="BK18" s="32">
        <f t="shared" si="23"/>
        <v>0</v>
      </c>
      <c r="BL18" s="32">
        <f t="shared" si="23"/>
        <v>0</v>
      </c>
      <c r="BM18" s="32">
        <f t="shared" si="23"/>
        <v>0</v>
      </c>
      <c r="BN18" s="32">
        <f t="shared" si="23"/>
        <v>0</v>
      </c>
      <c r="BO18" s="32">
        <f t="shared" si="23"/>
        <v>0</v>
      </c>
      <c r="BP18" s="32">
        <f t="shared" si="23"/>
        <v>0</v>
      </c>
    </row>
    <row r="19" spans="1:68" ht="12.75" customHeight="1" collapsed="1" x14ac:dyDescent="0.2">
      <c r="A19" s="30"/>
      <c r="B19" s="149" t="str">
        <f>Remaining!A19</f>
        <v>04.</v>
      </c>
      <c r="C19" s="150" t="str">
        <f>Remaining!B19</f>
        <v>Process Engineering &amp; Design</v>
      </c>
      <c r="D19" s="150">
        <f>SUM(D20:D21)</f>
        <v>981.5</v>
      </c>
      <c r="E19" s="150">
        <f t="shared" ref="E19:AZ19" si="24">SUM(E20:E21)</f>
        <v>550.75</v>
      </c>
      <c r="F19" s="150">
        <f t="shared" si="24"/>
        <v>430.75</v>
      </c>
      <c r="G19" s="32"/>
      <c r="H19" s="150">
        <f t="shared" si="24"/>
        <v>0</v>
      </c>
      <c r="I19" s="150">
        <f t="shared" si="24"/>
        <v>0</v>
      </c>
      <c r="J19" s="150">
        <f t="shared" si="24"/>
        <v>0</v>
      </c>
      <c r="K19" s="150">
        <f t="shared" si="24"/>
        <v>0</v>
      </c>
      <c r="L19" s="150">
        <f t="shared" si="24"/>
        <v>0</v>
      </c>
      <c r="M19" s="150">
        <f t="shared" si="24"/>
        <v>0</v>
      </c>
      <c r="N19" s="150">
        <f t="shared" si="24"/>
        <v>0</v>
      </c>
      <c r="O19" s="150">
        <f t="shared" si="24"/>
        <v>0</v>
      </c>
      <c r="P19" s="150">
        <f t="shared" si="24"/>
        <v>0</v>
      </c>
      <c r="Q19" s="150">
        <f t="shared" si="24"/>
        <v>0</v>
      </c>
      <c r="R19" s="150">
        <f t="shared" si="24"/>
        <v>0</v>
      </c>
      <c r="S19" s="150">
        <f t="shared" si="24"/>
        <v>0</v>
      </c>
      <c r="T19" s="150">
        <f t="shared" si="24"/>
        <v>0</v>
      </c>
      <c r="U19" s="150">
        <f t="shared" si="24"/>
        <v>0</v>
      </c>
      <c r="V19" s="150">
        <f t="shared" si="24"/>
        <v>0</v>
      </c>
      <c r="W19" s="150">
        <f t="shared" si="24"/>
        <v>0</v>
      </c>
      <c r="X19" s="150">
        <f t="shared" si="24"/>
        <v>0</v>
      </c>
      <c r="Y19" s="150">
        <f t="shared" si="24"/>
        <v>15.61</v>
      </c>
      <c r="Z19" s="150">
        <f t="shared" si="24"/>
        <v>15.61</v>
      </c>
      <c r="AA19" s="150">
        <f t="shared" si="24"/>
        <v>4.09</v>
      </c>
      <c r="AB19" s="150">
        <f t="shared" si="24"/>
        <v>5.1100000000000003</v>
      </c>
      <c r="AC19" s="150">
        <f t="shared" si="24"/>
        <v>5.1100000000000003</v>
      </c>
      <c r="AD19" s="150">
        <f t="shared" si="24"/>
        <v>24.979999999999997</v>
      </c>
      <c r="AE19" s="150">
        <f t="shared" si="24"/>
        <v>42.230000000000004</v>
      </c>
      <c r="AF19" s="150">
        <f t="shared" si="24"/>
        <v>30.59</v>
      </c>
      <c r="AG19" s="150">
        <f t="shared" si="24"/>
        <v>38.230000000000004</v>
      </c>
      <c r="AH19" s="150">
        <f t="shared" si="24"/>
        <v>42.230000000000004</v>
      </c>
      <c r="AI19" s="150">
        <f t="shared" si="24"/>
        <v>38.230000000000004</v>
      </c>
      <c r="AJ19" s="150">
        <f t="shared" si="24"/>
        <v>39.03</v>
      </c>
      <c r="AK19" s="150">
        <f t="shared" si="24"/>
        <v>19.440000000000001</v>
      </c>
      <c r="AL19" s="150">
        <f t="shared" si="24"/>
        <v>19.440000000000001</v>
      </c>
      <c r="AM19" s="150">
        <f t="shared" si="24"/>
        <v>42.54</v>
      </c>
      <c r="AN19" s="150">
        <f t="shared" si="24"/>
        <v>38.61</v>
      </c>
      <c r="AO19" s="150">
        <f t="shared" si="24"/>
        <v>5.69</v>
      </c>
      <c r="AP19" s="150">
        <f t="shared" si="24"/>
        <v>0</v>
      </c>
      <c r="AQ19" s="150">
        <f t="shared" si="24"/>
        <v>0</v>
      </c>
      <c r="AR19" s="150">
        <f t="shared" si="24"/>
        <v>0</v>
      </c>
      <c r="AS19" s="150">
        <f t="shared" si="24"/>
        <v>0.13</v>
      </c>
      <c r="AT19" s="150">
        <f t="shared" si="24"/>
        <v>0.67</v>
      </c>
      <c r="AU19" s="150">
        <f t="shared" si="24"/>
        <v>0.67</v>
      </c>
      <c r="AV19" s="150">
        <f t="shared" si="24"/>
        <v>0.67</v>
      </c>
      <c r="AW19" s="150">
        <f t="shared" si="24"/>
        <v>0.67</v>
      </c>
      <c r="AX19" s="150">
        <f t="shared" si="24"/>
        <v>0.53</v>
      </c>
      <c r="AY19" s="150">
        <f t="shared" si="24"/>
        <v>0.67</v>
      </c>
      <c r="AZ19" s="150">
        <f t="shared" si="24"/>
        <v>0</v>
      </c>
      <c r="BA19" s="150">
        <f t="shared" ref="BA19:BP19" si="25">SUM(BA20:BA21)</f>
        <v>0</v>
      </c>
      <c r="BB19" s="150">
        <f t="shared" si="25"/>
        <v>0</v>
      </c>
      <c r="BC19" s="150">
        <f t="shared" si="25"/>
        <v>0</v>
      </c>
      <c r="BD19" s="150">
        <f t="shared" si="25"/>
        <v>0</v>
      </c>
      <c r="BE19" s="150">
        <f t="shared" si="25"/>
        <v>0</v>
      </c>
      <c r="BF19" s="150">
        <f t="shared" si="25"/>
        <v>0</v>
      </c>
      <c r="BG19" s="150">
        <f t="shared" si="25"/>
        <v>0</v>
      </c>
      <c r="BH19" s="150">
        <f t="shared" si="25"/>
        <v>0</v>
      </c>
      <c r="BI19" s="150">
        <f t="shared" si="25"/>
        <v>0</v>
      </c>
      <c r="BJ19" s="150">
        <f t="shared" si="25"/>
        <v>0</v>
      </c>
      <c r="BK19" s="150">
        <f t="shared" si="25"/>
        <v>0</v>
      </c>
      <c r="BL19" s="150">
        <f t="shared" si="25"/>
        <v>0</v>
      </c>
      <c r="BM19" s="150">
        <f t="shared" si="25"/>
        <v>0</v>
      </c>
      <c r="BN19" s="150">
        <f t="shared" si="25"/>
        <v>0</v>
      </c>
      <c r="BO19" s="150">
        <f t="shared" si="25"/>
        <v>0</v>
      </c>
      <c r="BP19" s="150">
        <f t="shared" si="25"/>
        <v>0</v>
      </c>
    </row>
    <row r="20" spans="1:68" ht="12.75" hidden="1" customHeight="1" outlineLevel="1" x14ac:dyDescent="0.2">
      <c r="A20" s="30"/>
      <c r="B20" s="67">
        <f>Remaining!A20</f>
        <v>310</v>
      </c>
      <c r="C20" s="28" t="str">
        <f>Remaining!B20</f>
        <v xml:space="preserve">Process Engineering            </v>
      </c>
      <c r="D20" s="32">
        <f t="shared" ref="D20:F22" si="26">SUMIF($B$66:$B$91,$B20,D$66:D$91)</f>
        <v>701.5</v>
      </c>
      <c r="E20" s="32">
        <f t="shared" si="26"/>
        <v>410.75</v>
      </c>
      <c r="F20" s="32">
        <f t="shared" si="26"/>
        <v>290.75</v>
      </c>
      <c r="G20" s="32"/>
      <c r="H20" s="32">
        <f t="shared" ref="H20:Q22" si="27">SUMIF($B$66:$B$91,$B20,H$66:H$91)</f>
        <v>0</v>
      </c>
      <c r="I20" s="32">
        <f t="shared" si="27"/>
        <v>0</v>
      </c>
      <c r="J20" s="32">
        <f t="shared" si="27"/>
        <v>0</v>
      </c>
      <c r="K20" s="32">
        <f t="shared" si="27"/>
        <v>0</v>
      </c>
      <c r="L20" s="32">
        <f t="shared" si="27"/>
        <v>0</v>
      </c>
      <c r="M20" s="32">
        <f t="shared" si="27"/>
        <v>0</v>
      </c>
      <c r="N20" s="32">
        <f t="shared" si="27"/>
        <v>0</v>
      </c>
      <c r="O20" s="32">
        <f t="shared" si="27"/>
        <v>0</v>
      </c>
      <c r="P20" s="32">
        <f t="shared" si="27"/>
        <v>0</v>
      </c>
      <c r="Q20" s="32">
        <f t="shared" si="27"/>
        <v>0</v>
      </c>
      <c r="R20" s="32">
        <f t="shared" ref="R20:AA22" si="28">SUMIF($B$66:$B$91,$B20,R$66:R$91)</f>
        <v>0</v>
      </c>
      <c r="S20" s="32">
        <f t="shared" si="28"/>
        <v>0</v>
      </c>
      <c r="T20" s="32">
        <f t="shared" si="28"/>
        <v>0</v>
      </c>
      <c r="U20" s="32">
        <f t="shared" si="28"/>
        <v>0</v>
      </c>
      <c r="V20" s="32">
        <f t="shared" si="28"/>
        <v>0</v>
      </c>
      <c r="W20" s="32">
        <f t="shared" si="28"/>
        <v>0</v>
      </c>
      <c r="X20" s="32">
        <f t="shared" si="28"/>
        <v>0</v>
      </c>
      <c r="Y20" s="32">
        <f t="shared" si="28"/>
        <v>15.61</v>
      </c>
      <c r="Z20" s="32">
        <f t="shared" si="28"/>
        <v>15.61</v>
      </c>
      <c r="AA20" s="32">
        <f t="shared" si="28"/>
        <v>4.09</v>
      </c>
      <c r="AB20" s="32">
        <f t="shared" ref="AB20:AK22" si="29">SUMIF($B$66:$B$91,$B20,AB$66:AB$91)</f>
        <v>5.1100000000000003</v>
      </c>
      <c r="AC20" s="32">
        <f t="shared" si="29"/>
        <v>5.1100000000000003</v>
      </c>
      <c r="AD20" s="32">
        <f t="shared" si="29"/>
        <v>12.79</v>
      </c>
      <c r="AE20" s="32">
        <f t="shared" si="29"/>
        <v>21.92</v>
      </c>
      <c r="AF20" s="32">
        <f t="shared" si="29"/>
        <v>14.34</v>
      </c>
      <c r="AG20" s="32">
        <f t="shared" si="29"/>
        <v>17.920000000000002</v>
      </c>
      <c r="AH20" s="32">
        <f t="shared" si="29"/>
        <v>21.92</v>
      </c>
      <c r="AI20" s="32">
        <f t="shared" si="29"/>
        <v>17.920000000000002</v>
      </c>
      <c r="AJ20" s="32">
        <f t="shared" si="29"/>
        <v>18.72</v>
      </c>
      <c r="AK20" s="32">
        <f t="shared" si="29"/>
        <v>19.440000000000001</v>
      </c>
      <c r="AL20" s="32">
        <f t="shared" ref="AL20:AU22" si="30">SUMIF($B$66:$B$91,$B20,AL$66:AL$91)</f>
        <v>19.440000000000001</v>
      </c>
      <c r="AM20" s="32">
        <f t="shared" si="30"/>
        <v>32.54</v>
      </c>
      <c r="AN20" s="32">
        <f t="shared" si="30"/>
        <v>38.61</v>
      </c>
      <c r="AO20" s="32">
        <f t="shared" si="30"/>
        <v>5.69</v>
      </c>
      <c r="AP20" s="32">
        <f t="shared" si="30"/>
        <v>0</v>
      </c>
      <c r="AQ20" s="32">
        <f t="shared" si="30"/>
        <v>0</v>
      </c>
      <c r="AR20" s="32">
        <f t="shared" si="30"/>
        <v>0</v>
      </c>
      <c r="AS20" s="32">
        <f t="shared" si="30"/>
        <v>0.13</v>
      </c>
      <c r="AT20" s="32">
        <f t="shared" si="30"/>
        <v>0.67</v>
      </c>
      <c r="AU20" s="32">
        <f t="shared" si="30"/>
        <v>0.67</v>
      </c>
      <c r="AV20" s="32">
        <f t="shared" ref="AV20:BP22" si="31">SUMIF($B$66:$B$91,$B20,AV$66:AV$91)</f>
        <v>0.67</v>
      </c>
      <c r="AW20" s="32">
        <f t="shared" si="31"/>
        <v>0.67</v>
      </c>
      <c r="AX20" s="32">
        <f t="shared" si="31"/>
        <v>0.53</v>
      </c>
      <c r="AY20" s="32">
        <f t="shared" si="31"/>
        <v>0.67</v>
      </c>
      <c r="AZ20" s="32">
        <f t="shared" si="31"/>
        <v>0</v>
      </c>
      <c r="BA20" s="32">
        <f t="shared" si="31"/>
        <v>0</v>
      </c>
      <c r="BB20" s="32">
        <f t="shared" si="31"/>
        <v>0</v>
      </c>
      <c r="BC20" s="32">
        <f t="shared" si="31"/>
        <v>0</v>
      </c>
      <c r="BD20" s="32">
        <f t="shared" si="31"/>
        <v>0</v>
      </c>
      <c r="BE20" s="32">
        <f t="shared" si="31"/>
        <v>0</v>
      </c>
      <c r="BF20" s="32">
        <f t="shared" si="31"/>
        <v>0</v>
      </c>
      <c r="BG20" s="32">
        <f t="shared" si="31"/>
        <v>0</v>
      </c>
      <c r="BH20" s="32">
        <f t="shared" si="31"/>
        <v>0</v>
      </c>
      <c r="BI20" s="32">
        <f t="shared" si="31"/>
        <v>0</v>
      </c>
      <c r="BJ20" s="32">
        <f t="shared" si="31"/>
        <v>0</v>
      </c>
      <c r="BK20" s="32">
        <f t="shared" si="31"/>
        <v>0</v>
      </c>
      <c r="BL20" s="32">
        <f t="shared" si="31"/>
        <v>0</v>
      </c>
      <c r="BM20" s="32">
        <f t="shared" si="31"/>
        <v>0</v>
      </c>
      <c r="BN20" s="32">
        <f t="shared" si="31"/>
        <v>0</v>
      </c>
      <c r="BO20" s="32">
        <f t="shared" si="31"/>
        <v>0</v>
      </c>
      <c r="BP20" s="32">
        <f t="shared" si="31"/>
        <v>0</v>
      </c>
    </row>
    <row r="21" spans="1:68" ht="12.75" hidden="1" customHeight="1" outlineLevel="1" x14ac:dyDescent="0.2">
      <c r="A21" s="30"/>
      <c r="B21" s="67">
        <f>Remaining!A21</f>
        <v>410</v>
      </c>
      <c r="C21" s="28" t="str">
        <f>Remaining!B21</f>
        <v>P&amp;ID Design &amp; Drafting</v>
      </c>
      <c r="D21" s="32">
        <f t="shared" si="26"/>
        <v>280</v>
      </c>
      <c r="E21" s="32">
        <f t="shared" si="26"/>
        <v>140</v>
      </c>
      <c r="F21" s="32">
        <f t="shared" si="26"/>
        <v>140</v>
      </c>
      <c r="G21" s="32"/>
      <c r="H21" s="32">
        <f t="shared" si="27"/>
        <v>0</v>
      </c>
      <c r="I21" s="32">
        <f t="shared" si="27"/>
        <v>0</v>
      </c>
      <c r="J21" s="32">
        <f t="shared" si="27"/>
        <v>0</v>
      </c>
      <c r="K21" s="32">
        <f t="shared" si="27"/>
        <v>0</v>
      </c>
      <c r="L21" s="32">
        <f t="shared" si="27"/>
        <v>0</v>
      </c>
      <c r="M21" s="32">
        <f t="shared" si="27"/>
        <v>0</v>
      </c>
      <c r="N21" s="32">
        <f t="shared" si="27"/>
        <v>0</v>
      </c>
      <c r="O21" s="32">
        <f t="shared" si="27"/>
        <v>0</v>
      </c>
      <c r="P21" s="32">
        <f t="shared" si="27"/>
        <v>0</v>
      </c>
      <c r="Q21" s="32">
        <f t="shared" si="27"/>
        <v>0</v>
      </c>
      <c r="R21" s="32">
        <f t="shared" si="28"/>
        <v>0</v>
      </c>
      <c r="S21" s="32">
        <f t="shared" si="28"/>
        <v>0</v>
      </c>
      <c r="T21" s="32">
        <f t="shared" si="28"/>
        <v>0</v>
      </c>
      <c r="U21" s="32">
        <f t="shared" si="28"/>
        <v>0</v>
      </c>
      <c r="V21" s="32">
        <f t="shared" si="28"/>
        <v>0</v>
      </c>
      <c r="W21" s="32">
        <f t="shared" si="28"/>
        <v>0</v>
      </c>
      <c r="X21" s="32">
        <f t="shared" si="28"/>
        <v>0</v>
      </c>
      <c r="Y21" s="32">
        <f t="shared" si="28"/>
        <v>0</v>
      </c>
      <c r="Z21" s="32">
        <f t="shared" si="28"/>
        <v>0</v>
      </c>
      <c r="AA21" s="32">
        <f t="shared" si="28"/>
        <v>0</v>
      </c>
      <c r="AB21" s="32">
        <f t="shared" si="29"/>
        <v>0</v>
      </c>
      <c r="AC21" s="32">
        <f t="shared" si="29"/>
        <v>0</v>
      </c>
      <c r="AD21" s="32">
        <f t="shared" si="29"/>
        <v>12.19</v>
      </c>
      <c r="AE21" s="32">
        <f t="shared" si="29"/>
        <v>20.309999999999999</v>
      </c>
      <c r="AF21" s="32">
        <f t="shared" si="29"/>
        <v>16.25</v>
      </c>
      <c r="AG21" s="32">
        <f t="shared" si="29"/>
        <v>20.309999999999999</v>
      </c>
      <c r="AH21" s="32">
        <f t="shared" si="29"/>
        <v>20.309999999999999</v>
      </c>
      <c r="AI21" s="32">
        <f t="shared" si="29"/>
        <v>20.309999999999999</v>
      </c>
      <c r="AJ21" s="32">
        <f t="shared" si="29"/>
        <v>20.309999999999999</v>
      </c>
      <c r="AK21" s="32">
        <f t="shared" si="29"/>
        <v>0</v>
      </c>
      <c r="AL21" s="32">
        <f t="shared" si="30"/>
        <v>0</v>
      </c>
      <c r="AM21" s="32">
        <f t="shared" si="30"/>
        <v>10</v>
      </c>
      <c r="AN21" s="32">
        <f t="shared" si="30"/>
        <v>0</v>
      </c>
      <c r="AO21" s="32">
        <f t="shared" si="30"/>
        <v>0</v>
      </c>
      <c r="AP21" s="32">
        <f t="shared" si="30"/>
        <v>0</v>
      </c>
      <c r="AQ21" s="32">
        <f t="shared" si="30"/>
        <v>0</v>
      </c>
      <c r="AR21" s="32">
        <f t="shared" si="30"/>
        <v>0</v>
      </c>
      <c r="AS21" s="32">
        <f t="shared" si="30"/>
        <v>0</v>
      </c>
      <c r="AT21" s="32">
        <f t="shared" si="30"/>
        <v>0</v>
      </c>
      <c r="AU21" s="32">
        <f t="shared" si="30"/>
        <v>0</v>
      </c>
      <c r="AV21" s="32">
        <f t="shared" si="31"/>
        <v>0</v>
      </c>
      <c r="AW21" s="32">
        <f t="shared" si="31"/>
        <v>0</v>
      </c>
      <c r="AX21" s="32">
        <f t="shared" si="31"/>
        <v>0</v>
      </c>
      <c r="AY21" s="32">
        <f t="shared" si="31"/>
        <v>0</v>
      </c>
      <c r="AZ21" s="32">
        <f t="shared" si="31"/>
        <v>0</v>
      </c>
      <c r="BA21" s="32">
        <f t="shared" si="31"/>
        <v>0</v>
      </c>
      <c r="BB21" s="32">
        <f t="shared" si="31"/>
        <v>0</v>
      </c>
      <c r="BC21" s="32">
        <f t="shared" si="31"/>
        <v>0</v>
      </c>
      <c r="BD21" s="32">
        <f t="shared" si="31"/>
        <v>0</v>
      </c>
      <c r="BE21" s="32">
        <f t="shared" si="31"/>
        <v>0</v>
      </c>
      <c r="BF21" s="32">
        <f t="shared" si="31"/>
        <v>0</v>
      </c>
      <c r="BG21" s="32">
        <f t="shared" si="31"/>
        <v>0</v>
      </c>
      <c r="BH21" s="32">
        <f t="shared" si="31"/>
        <v>0</v>
      </c>
      <c r="BI21" s="32">
        <f t="shared" si="31"/>
        <v>0</v>
      </c>
      <c r="BJ21" s="32">
        <f t="shared" si="31"/>
        <v>0</v>
      </c>
      <c r="BK21" s="32">
        <f t="shared" si="31"/>
        <v>0</v>
      </c>
      <c r="BL21" s="32">
        <f t="shared" si="31"/>
        <v>0</v>
      </c>
      <c r="BM21" s="32">
        <f t="shared" si="31"/>
        <v>0</v>
      </c>
      <c r="BN21" s="32">
        <f t="shared" si="31"/>
        <v>0</v>
      </c>
      <c r="BO21" s="32">
        <f t="shared" si="31"/>
        <v>0</v>
      </c>
      <c r="BP21" s="32">
        <f t="shared" si="31"/>
        <v>0</v>
      </c>
    </row>
    <row r="22" spans="1:68" ht="12.75" hidden="1" customHeight="1" outlineLevel="1" x14ac:dyDescent="0.2">
      <c r="A22" s="30"/>
      <c r="B22" s="67">
        <f>Remaining!A22</f>
        <v>0</v>
      </c>
      <c r="C22" s="28">
        <f>Remaining!B22</f>
        <v>0</v>
      </c>
      <c r="D22" s="32">
        <f t="shared" si="26"/>
        <v>0</v>
      </c>
      <c r="E22" s="32">
        <f t="shared" si="26"/>
        <v>0</v>
      </c>
      <c r="F22" s="32">
        <f t="shared" si="26"/>
        <v>0</v>
      </c>
      <c r="G22" s="32"/>
      <c r="H22" s="32">
        <f t="shared" si="27"/>
        <v>0</v>
      </c>
      <c r="I22" s="32">
        <f t="shared" si="27"/>
        <v>0</v>
      </c>
      <c r="J22" s="32">
        <f t="shared" si="27"/>
        <v>0</v>
      </c>
      <c r="K22" s="32">
        <f t="shared" si="27"/>
        <v>0</v>
      </c>
      <c r="L22" s="32">
        <f t="shared" si="27"/>
        <v>0</v>
      </c>
      <c r="M22" s="32">
        <f t="shared" si="27"/>
        <v>0</v>
      </c>
      <c r="N22" s="32">
        <f t="shared" si="27"/>
        <v>0</v>
      </c>
      <c r="O22" s="32">
        <f t="shared" si="27"/>
        <v>0</v>
      </c>
      <c r="P22" s="32">
        <f t="shared" si="27"/>
        <v>0</v>
      </c>
      <c r="Q22" s="32">
        <f t="shared" si="27"/>
        <v>0</v>
      </c>
      <c r="R22" s="32">
        <f t="shared" si="28"/>
        <v>0</v>
      </c>
      <c r="S22" s="32">
        <f t="shared" si="28"/>
        <v>0</v>
      </c>
      <c r="T22" s="32">
        <f t="shared" si="28"/>
        <v>0</v>
      </c>
      <c r="U22" s="32">
        <f t="shared" si="28"/>
        <v>0</v>
      </c>
      <c r="V22" s="32">
        <f t="shared" si="28"/>
        <v>0</v>
      </c>
      <c r="W22" s="32">
        <f t="shared" si="28"/>
        <v>0</v>
      </c>
      <c r="X22" s="32">
        <f t="shared" si="28"/>
        <v>0</v>
      </c>
      <c r="Y22" s="32">
        <f t="shared" si="28"/>
        <v>0</v>
      </c>
      <c r="Z22" s="32">
        <f t="shared" si="28"/>
        <v>0</v>
      </c>
      <c r="AA22" s="32">
        <f t="shared" si="28"/>
        <v>0</v>
      </c>
      <c r="AB22" s="32">
        <f t="shared" si="29"/>
        <v>0</v>
      </c>
      <c r="AC22" s="32">
        <f t="shared" si="29"/>
        <v>0</v>
      </c>
      <c r="AD22" s="32">
        <f t="shared" si="29"/>
        <v>0</v>
      </c>
      <c r="AE22" s="32">
        <f t="shared" si="29"/>
        <v>0</v>
      </c>
      <c r="AF22" s="32">
        <f t="shared" si="29"/>
        <v>0</v>
      </c>
      <c r="AG22" s="32">
        <f t="shared" si="29"/>
        <v>0</v>
      </c>
      <c r="AH22" s="32">
        <f t="shared" si="29"/>
        <v>0</v>
      </c>
      <c r="AI22" s="32">
        <f t="shared" si="29"/>
        <v>0</v>
      </c>
      <c r="AJ22" s="32">
        <f t="shared" si="29"/>
        <v>0</v>
      </c>
      <c r="AK22" s="32">
        <f t="shared" si="29"/>
        <v>0</v>
      </c>
      <c r="AL22" s="32">
        <f t="shared" si="30"/>
        <v>0</v>
      </c>
      <c r="AM22" s="32">
        <f t="shared" si="30"/>
        <v>0</v>
      </c>
      <c r="AN22" s="32">
        <f t="shared" si="30"/>
        <v>0</v>
      </c>
      <c r="AO22" s="32">
        <f t="shared" si="30"/>
        <v>0</v>
      </c>
      <c r="AP22" s="32">
        <f t="shared" si="30"/>
        <v>0</v>
      </c>
      <c r="AQ22" s="32">
        <f t="shared" si="30"/>
        <v>0</v>
      </c>
      <c r="AR22" s="32">
        <f t="shared" si="30"/>
        <v>0</v>
      </c>
      <c r="AS22" s="32">
        <f t="shared" si="30"/>
        <v>0</v>
      </c>
      <c r="AT22" s="32">
        <f t="shared" si="30"/>
        <v>0</v>
      </c>
      <c r="AU22" s="32">
        <f t="shared" si="30"/>
        <v>0</v>
      </c>
      <c r="AV22" s="32">
        <f t="shared" si="31"/>
        <v>0</v>
      </c>
      <c r="AW22" s="32">
        <f t="shared" si="31"/>
        <v>0</v>
      </c>
      <c r="AX22" s="32">
        <f t="shared" si="31"/>
        <v>0</v>
      </c>
      <c r="AY22" s="32">
        <f t="shared" si="31"/>
        <v>0</v>
      </c>
      <c r="AZ22" s="32">
        <f t="shared" si="31"/>
        <v>0</v>
      </c>
      <c r="BA22" s="32">
        <f t="shared" si="31"/>
        <v>0</v>
      </c>
      <c r="BB22" s="32">
        <f t="shared" si="31"/>
        <v>0</v>
      </c>
      <c r="BC22" s="32">
        <f t="shared" si="31"/>
        <v>0</v>
      </c>
      <c r="BD22" s="32">
        <f t="shared" si="31"/>
        <v>0</v>
      </c>
      <c r="BE22" s="32">
        <f t="shared" si="31"/>
        <v>0</v>
      </c>
      <c r="BF22" s="32">
        <f t="shared" si="31"/>
        <v>0</v>
      </c>
      <c r="BG22" s="32">
        <f t="shared" si="31"/>
        <v>0</v>
      </c>
      <c r="BH22" s="32">
        <f t="shared" si="31"/>
        <v>0</v>
      </c>
      <c r="BI22" s="32">
        <f t="shared" si="31"/>
        <v>0</v>
      </c>
      <c r="BJ22" s="32">
        <f t="shared" si="31"/>
        <v>0</v>
      </c>
      <c r="BK22" s="32">
        <f t="shared" si="31"/>
        <v>0</v>
      </c>
      <c r="BL22" s="32">
        <f t="shared" si="31"/>
        <v>0</v>
      </c>
      <c r="BM22" s="32">
        <f t="shared" si="31"/>
        <v>0</v>
      </c>
      <c r="BN22" s="32">
        <f t="shared" si="31"/>
        <v>0</v>
      </c>
      <c r="BO22" s="32">
        <f t="shared" si="31"/>
        <v>0</v>
      </c>
      <c r="BP22" s="32">
        <f t="shared" si="31"/>
        <v>0</v>
      </c>
    </row>
    <row r="23" spans="1:68" ht="12.75" customHeight="1" collapsed="1" x14ac:dyDescent="0.2">
      <c r="A23" s="30"/>
      <c r="B23" s="149" t="str">
        <f>Remaining!A23</f>
        <v>05.</v>
      </c>
      <c r="C23" s="150" t="str">
        <f>Remaining!B23</f>
        <v>Mechanical &amp; Stress Engineering</v>
      </c>
      <c r="D23" s="150">
        <f>SUM(D24:D26)</f>
        <v>1045</v>
      </c>
      <c r="E23" s="150">
        <f t="shared" ref="E23:AZ23" si="32">SUM(E24:E26)</f>
        <v>150.5</v>
      </c>
      <c r="F23" s="150">
        <f t="shared" si="32"/>
        <v>894.5</v>
      </c>
      <c r="G23" s="150"/>
      <c r="H23" s="150">
        <f t="shared" si="32"/>
        <v>0</v>
      </c>
      <c r="I23" s="150">
        <f t="shared" si="32"/>
        <v>0</v>
      </c>
      <c r="J23" s="150">
        <f t="shared" si="32"/>
        <v>0</v>
      </c>
      <c r="K23" s="150">
        <f t="shared" si="32"/>
        <v>0</v>
      </c>
      <c r="L23" s="150">
        <f t="shared" si="32"/>
        <v>0</v>
      </c>
      <c r="M23" s="150">
        <f t="shared" si="32"/>
        <v>0</v>
      </c>
      <c r="N23" s="150">
        <f t="shared" si="32"/>
        <v>0</v>
      </c>
      <c r="O23" s="150">
        <f t="shared" si="32"/>
        <v>0</v>
      </c>
      <c r="P23" s="150">
        <f t="shared" si="32"/>
        <v>0</v>
      </c>
      <c r="Q23" s="150">
        <f t="shared" si="32"/>
        <v>0</v>
      </c>
      <c r="R23" s="150">
        <f t="shared" si="32"/>
        <v>0</v>
      </c>
      <c r="S23" s="150">
        <f t="shared" si="32"/>
        <v>0</v>
      </c>
      <c r="T23" s="150">
        <f t="shared" si="32"/>
        <v>0</v>
      </c>
      <c r="U23" s="150">
        <f t="shared" si="32"/>
        <v>0</v>
      </c>
      <c r="V23" s="150">
        <f t="shared" si="32"/>
        <v>0</v>
      </c>
      <c r="W23" s="150">
        <f t="shared" si="32"/>
        <v>0</v>
      </c>
      <c r="X23" s="150">
        <f t="shared" si="32"/>
        <v>0</v>
      </c>
      <c r="Y23" s="150">
        <f t="shared" si="32"/>
        <v>64.930000000000007</v>
      </c>
      <c r="Z23" s="150">
        <f t="shared" si="32"/>
        <v>64.930000000000007</v>
      </c>
      <c r="AA23" s="150">
        <f t="shared" si="32"/>
        <v>51.94</v>
      </c>
      <c r="AB23" s="150">
        <f t="shared" si="32"/>
        <v>64.930000000000007</v>
      </c>
      <c r="AC23" s="150">
        <f t="shared" si="32"/>
        <v>64.930000000000007</v>
      </c>
      <c r="AD23" s="150">
        <f t="shared" si="32"/>
        <v>64.930000000000007</v>
      </c>
      <c r="AE23" s="150">
        <f t="shared" si="32"/>
        <v>64.930000000000007</v>
      </c>
      <c r="AF23" s="150">
        <f t="shared" si="32"/>
        <v>32.19</v>
      </c>
      <c r="AG23" s="150">
        <f t="shared" si="32"/>
        <v>32</v>
      </c>
      <c r="AH23" s="150">
        <f t="shared" si="32"/>
        <v>32</v>
      </c>
      <c r="AI23" s="150">
        <f t="shared" si="32"/>
        <v>32</v>
      </c>
      <c r="AJ23" s="150">
        <f t="shared" si="32"/>
        <v>32</v>
      </c>
      <c r="AK23" s="150">
        <f t="shared" si="32"/>
        <v>32</v>
      </c>
      <c r="AL23" s="150">
        <f t="shared" si="32"/>
        <v>42.56</v>
      </c>
      <c r="AM23" s="150">
        <f t="shared" si="32"/>
        <v>49.6</v>
      </c>
      <c r="AN23" s="150">
        <f t="shared" si="32"/>
        <v>49.6</v>
      </c>
      <c r="AO23" s="150">
        <f t="shared" si="32"/>
        <v>49.6</v>
      </c>
      <c r="AP23" s="150">
        <f t="shared" si="32"/>
        <v>0</v>
      </c>
      <c r="AQ23" s="150">
        <f t="shared" si="32"/>
        <v>0</v>
      </c>
      <c r="AR23" s="150">
        <f t="shared" si="32"/>
        <v>49.6</v>
      </c>
      <c r="AS23" s="150">
        <f t="shared" si="32"/>
        <v>19.84</v>
      </c>
      <c r="AT23" s="150">
        <f t="shared" si="32"/>
        <v>0</v>
      </c>
      <c r="AU23" s="150">
        <f t="shared" si="32"/>
        <v>0</v>
      </c>
      <c r="AV23" s="150">
        <f t="shared" si="32"/>
        <v>0</v>
      </c>
      <c r="AW23" s="150">
        <f t="shared" si="32"/>
        <v>0</v>
      </c>
      <c r="AX23" s="150">
        <f t="shared" si="32"/>
        <v>0</v>
      </c>
      <c r="AY23" s="150">
        <f t="shared" si="32"/>
        <v>0</v>
      </c>
      <c r="AZ23" s="150">
        <f t="shared" si="32"/>
        <v>0</v>
      </c>
      <c r="BA23" s="150">
        <f t="shared" ref="BA23:BP23" si="33">SUM(BA24:BA26)</f>
        <v>0</v>
      </c>
      <c r="BB23" s="150">
        <f t="shared" si="33"/>
        <v>0</v>
      </c>
      <c r="BC23" s="150">
        <f t="shared" si="33"/>
        <v>0</v>
      </c>
      <c r="BD23" s="150">
        <f t="shared" si="33"/>
        <v>0</v>
      </c>
      <c r="BE23" s="150">
        <f t="shared" si="33"/>
        <v>0</v>
      </c>
      <c r="BF23" s="150">
        <f t="shared" si="33"/>
        <v>0</v>
      </c>
      <c r="BG23" s="150">
        <f t="shared" si="33"/>
        <v>0</v>
      </c>
      <c r="BH23" s="150">
        <f t="shared" si="33"/>
        <v>0</v>
      </c>
      <c r="BI23" s="150">
        <f t="shared" si="33"/>
        <v>0</v>
      </c>
      <c r="BJ23" s="150">
        <f t="shared" si="33"/>
        <v>0</v>
      </c>
      <c r="BK23" s="150">
        <f t="shared" si="33"/>
        <v>0</v>
      </c>
      <c r="BL23" s="150">
        <f t="shared" si="33"/>
        <v>0</v>
      </c>
      <c r="BM23" s="150">
        <f t="shared" si="33"/>
        <v>0</v>
      </c>
      <c r="BN23" s="150">
        <f t="shared" si="33"/>
        <v>0</v>
      </c>
      <c r="BO23" s="150">
        <f t="shared" si="33"/>
        <v>0</v>
      </c>
      <c r="BP23" s="150">
        <f t="shared" si="33"/>
        <v>0</v>
      </c>
    </row>
    <row r="24" spans="1:68" ht="12.75" hidden="1" customHeight="1" outlineLevel="1" x14ac:dyDescent="0.2">
      <c r="A24" s="30"/>
      <c r="B24" s="67">
        <f>Remaining!A24</f>
        <v>320</v>
      </c>
      <c r="C24" s="28" t="str">
        <f>Remaining!B24</f>
        <v xml:space="preserve">Mechanical Engineering         </v>
      </c>
      <c r="D24" s="32">
        <f t="shared" ref="D24:F26" si="34">SUMIF($B$66:$B$91,$B24,D$66:D$91)</f>
        <v>0</v>
      </c>
      <c r="E24" s="32">
        <f t="shared" si="34"/>
        <v>0</v>
      </c>
      <c r="F24" s="32">
        <f t="shared" si="34"/>
        <v>0</v>
      </c>
      <c r="G24" s="32"/>
      <c r="H24" s="32">
        <f t="shared" ref="H24:Q26" si="35">SUMIF($B$66:$B$91,$B24,H$66:H$91)</f>
        <v>0</v>
      </c>
      <c r="I24" s="32">
        <f t="shared" si="35"/>
        <v>0</v>
      </c>
      <c r="J24" s="32">
        <f t="shared" si="35"/>
        <v>0</v>
      </c>
      <c r="K24" s="32">
        <f t="shared" si="35"/>
        <v>0</v>
      </c>
      <c r="L24" s="32">
        <f t="shared" si="35"/>
        <v>0</v>
      </c>
      <c r="M24" s="32">
        <f t="shared" si="35"/>
        <v>0</v>
      </c>
      <c r="N24" s="32">
        <f t="shared" si="35"/>
        <v>0</v>
      </c>
      <c r="O24" s="32">
        <f t="shared" si="35"/>
        <v>0</v>
      </c>
      <c r="P24" s="32">
        <f t="shared" si="35"/>
        <v>0</v>
      </c>
      <c r="Q24" s="32">
        <f t="shared" si="35"/>
        <v>0</v>
      </c>
      <c r="R24" s="32">
        <f t="shared" ref="R24:AA26" si="36">SUMIF($B$66:$B$91,$B24,R$66:R$91)</f>
        <v>0</v>
      </c>
      <c r="S24" s="32">
        <f t="shared" si="36"/>
        <v>0</v>
      </c>
      <c r="T24" s="32">
        <f t="shared" si="36"/>
        <v>0</v>
      </c>
      <c r="U24" s="32">
        <f t="shared" si="36"/>
        <v>0</v>
      </c>
      <c r="V24" s="32">
        <f t="shared" si="36"/>
        <v>0</v>
      </c>
      <c r="W24" s="32">
        <f t="shared" si="36"/>
        <v>0</v>
      </c>
      <c r="X24" s="32">
        <f t="shared" si="36"/>
        <v>0</v>
      </c>
      <c r="Y24" s="32">
        <f t="shared" si="36"/>
        <v>0</v>
      </c>
      <c r="Z24" s="32">
        <f t="shared" si="36"/>
        <v>0</v>
      </c>
      <c r="AA24" s="32">
        <f t="shared" si="36"/>
        <v>0</v>
      </c>
      <c r="AB24" s="32">
        <f t="shared" ref="AB24:AK26" si="37">SUMIF($B$66:$B$91,$B24,AB$66:AB$91)</f>
        <v>0</v>
      </c>
      <c r="AC24" s="32">
        <f t="shared" si="37"/>
        <v>0</v>
      </c>
      <c r="AD24" s="32">
        <f t="shared" si="37"/>
        <v>0</v>
      </c>
      <c r="AE24" s="32">
        <f t="shared" si="37"/>
        <v>0</v>
      </c>
      <c r="AF24" s="32">
        <f t="shared" si="37"/>
        <v>0</v>
      </c>
      <c r="AG24" s="32">
        <f t="shared" si="37"/>
        <v>0</v>
      </c>
      <c r="AH24" s="32">
        <f t="shared" si="37"/>
        <v>0</v>
      </c>
      <c r="AI24" s="32">
        <f t="shared" si="37"/>
        <v>0</v>
      </c>
      <c r="AJ24" s="32">
        <f t="shared" si="37"/>
        <v>0</v>
      </c>
      <c r="AK24" s="32">
        <f t="shared" si="37"/>
        <v>0</v>
      </c>
      <c r="AL24" s="32">
        <f t="shared" ref="AL24:AU26" si="38">SUMIF($B$66:$B$91,$B24,AL$66:AL$91)</f>
        <v>0</v>
      </c>
      <c r="AM24" s="32">
        <f t="shared" si="38"/>
        <v>0</v>
      </c>
      <c r="AN24" s="32">
        <f t="shared" si="38"/>
        <v>0</v>
      </c>
      <c r="AO24" s="32">
        <f t="shared" si="38"/>
        <v>0</v>
      </c>
      <c r="AP24" s="32">
        <f t="shared" si="38"/>
        <v>0</v>
      </c>
      <c r="AQ24" s="32">
        <f t="shared" si="38"/>
        <v>0</v>
      </c>
      <c r="AR24" s="32">
        <f t="shared" si="38"/>
        <v>0</v>
      </c>
      <c r="AS24" s="32">
        <f t="shared" si="38"/>
        <v>0</v>
      </c>
      <c r="AT24" s="32">
        <f t="shared" si="38"/>
        <v>0</v>
      </c>
      <c r="AU24" s="32">
        <f t="shared" si="38"/>
        <v>0</v>
      </c>
      <c r="AV24" s="32">
        <f t="shared" ref="AV24:BP26" si="39">SUMIF($B$66:$B$91,$B24,AV$66:AV$91)</f>
        <v>0</v>
      </c>
      <c r="AW24" s="32">
        <f t="shared" si="39"/>
        <v>0</v>
      </c>
      <c r="AX24" s="32">
        <f t="shared" si="39"/>
        <v>0</v>
      </c>
      <c r="AY24" s="32">
        <f t="shared" si="39"/>
        <v>0</v>
      </c>
      <c r="AZ24" s="32">
        <f t="shared" si="39"/>
        <v>0</v>
      </c>
      <c r="BA24" s="32">
        <f t="shared" si="39"/>
        <v>0</v>
      </c>
      <c r="BB24" s="32">
        <f t="shared" si="39"/>
        <v>0</v>
      </c>
      <c r="BC24" s="32">
        <f t="shared" si="39"/>
        <v>0</v>
      </c>
      <c r="BD24" s="32">
        <f t="shared" si="39"/>
        <v>0</v>
      </c>
      <c r="BE24" s="32">
        <f t="shared" si="39"/>
        <v>0</v>
      </c>
      <c r="BF24" s="32">
        <f t="shared" si="39"/>
        <v>0</v>
      </c>
      <c r="BG24" s="32">
        <f t="shared" si="39"/>
        <v>0</v>
      </c>
      <c r="BH24" s="32">
        <f t="shared" si="39"/>
        <v>0</v>
      </c>
      <c r="BI24" s="32">
        <f t="shared" si="39"/>
        <v>0</v>
      </c>
      <c r="BJ24" s="32">
        <f t="shared" si="39"/>
        <v>0</v>
      </c>
      <c r="BK24" s="32">
        <f t="shared" si="39"/>
        <v>0</v>
      </c>
      <c r="BL24" s="32">
        <f t="shared" si="39"/>
        <v>0</v>
      </c>
      <c r="BM24" s="32">
        <f t="shared" si="39"/>
        <v>0</v>
      </c>
      <c r="BN24" s="32">
        <f t="shared" si="39"/>
        <v>0</v>
      </c>
      <c r="BO24" s="32">
        <f t="shared" si="39"/>
        <v>0</v>
      </c>
      <c r="BP24" s="32">
        <f t="shared" si="39"/>
        <v>0</v>
      </c>
    </row>
    <row r="25" spans="1:68" ht="12.75" hidden="1" customHeight="1" outlineLevel="1" x14ac:dyDescent="0.2">
      <c r="A25" s="30"/>
      <c r="B25" s="67">
        <f>Remaining!A25</f>
        <v>321</v>
      </c>
      <c r="C25" s="28" t="str">
        <f>Remaining!B25</f>
        <v>Stress Engineering</v>
      </c>
      <c r="D25" s="32">
        <f t="shared" si="34"/>
        <v>1045</v>
      </c>
      <c r="E25" s="32">
        <f t="shared" si="34"/>
        <v>150.5</v>
      </c>
      <c r="F25" s="32">
        <f t="shared" si="34"/>
        <v>894.5</v>
      </c>
      <c r="G25" s="32"/>
      <c r="H25" s="32">
        <f t="shared" si="35"/>
        <v>0</v>
      </c>
      <c r="I25" s="32">
        <f t="shared" si="35"/>
        <v>0</v>
      </c>
      <c r="J25" s="32">
        <f t="shared" si="35"/>
        <v>0</v>
      </c>
      <c r="K25" s="32">
        <f t="shared" si="35"/>
        <v>0</v>
      </c>
      <c r="L25" s="32">
        <f t="shared" si="35"/>
        <v>0</v>
      </c>
      <c r="M25" s="32">
        <f t="shared" si="35"/>
        <v>0</v>
      </c>
      <c r="N25" s="32">
        <f t="shared" si="35"/>
        <v>0</v>
      </c>
      <c r="O25" s="32">
        <f t="shared" si="35"/>
        <v>0</v>
      </c>
      <c r="P25" s="32">
        <f t="shared" si="35"/>
        <v>0</v>
      </c>
      <c r="Q25" s="32">
        <f t="shared" si="35"/>
        <v>0</v>
      </c>
      <c r="R25" s="32">
        <f t="shared" si="36"/>
        <v>0</v>
      </c>
      <c r="S25" s="32">
        <f t="shared" si="36"/>
        <v>0</v>
      </c>
      <c r="T25" s="32">
        <f t="shared" si="36"/>
        <v>0</v>
      </c>
      <c r="U25" s="32">
        <f t="shared" si="36"/>
        <v>0</v>
      </c>
      <c r="V25" s="32">
        <f t="shared" si="36"/>
        <v>0</v>
      </c>
      <c r="W25" s="32">
        <f t="shared" si="36"/>
        <v>0</v>
      </c>
      <c r="X25" s="32">
        <f t="shared" si="36"/>
        <v>0</v>
      </c>
      <c r="Y25" s="32">
        <f t="shared" si="36"/>
        <v>64.930000000000007</v>
      </c>
      <c r="Z25" s="32">
        <f t="shared" si="36"/>
        <v>64.930000000000007</v>
      </c>
      <c r="AA25" s="32">
        <f t="shared" si="36"/>
        <v>51.94</v>
      </c>
      <c r="AB25" s="32">
        <f t="shared" si="37"/>
        <v>64.930000000000007</v>
      </c>
      <c r="AC25" s="32">
        <f t="shared" si="37"/>
        <v>64.930000000000007</v>
      </c>
      <c r="AD25" s="32">
        <f t="shared" si="37"/>
        <v>64.930000000000007</v>
      </c>
      <c r="AE25" s="32">
        <f t="shared" si="37"/>
        <v>64.930000000000007</v>
      </c>
      <c r="AF25" s="32">
        <f t="shared" si="37"/>
        <v>32.19</v>
      </c>
      <c r="AG25" s="32">
        <f t="shared" si="37"/>
        <v>32</v>
      </c>
      <c r="AH25" s="32">
        <f t="shared" si="37"/>
        <v>32</v>
      </c>
      <c r="AI25" s="32">
        <f t="shared" si="37"/>
        <v>32</v>
      </c>
      <c r="AJ25" s="32">
        <f t="shared" si="37"/>
        <v>32</v>
      </c>
      <c r="AK25" s="32">
        <f t="shared" si="37"/>
        <v>32</v>
      </c>
      <c r="AL25" s="32">
        <f t="shared" si="38"/>
        <v>42.56</v>
      </c>
      <c r="AM25" s="32">
        <f t="shared" si="38"/>
        <v>49.6</v>
      </c>
      <c r="AN25" s="32">
        <f t="shared" si="38"/>
        <v>49.6</v>
      </c>
      <c r="AO25" s="32">
        <f t="shared" si="38"/>
        <v>49.6</v>
      </c>
      <c r="AP25" s="32">
        <f t="shared" si="38"/>
        <v>0</v>
      </c>
      <c r="AQ25" s="32">
        <f t="shared" si="38"/>
        <v>0</v>
      </c>
      <c r="AR25" s="32">
        <f t="shared" si="38"/>
        <v>49.6</v>
      </c>
      <c r="AS25" s="32">
        <f t="shared" si="38"/>
        <v>19.84</v>
      </c>
      <c r="AT25" s="32">
        <f t="shared" si="38"/>
        <v>0</v>
      </c>
      <c r="AU25" s="32">
        <f t="shared" si="38"/>
        <v>0</v>
      </c>
      <c r="AV25" s="32">
        <f t="shared" si="39"/>
        <v>0</v>
      </c>
      <c r="AW25" s="32">
        <f t="shared" si="39"/>
        <v>0</v>
      </c>
      <c r="AX25" s="32">
        <f t="shared" si="39"/>
        <v>0</v>
      </c>
      <c r="AY25" s="32">
        <f t="shared" si="39"/>
        <v>0</v>
      </c>
      <c r="AZ25" s="32">
        <f t="shared" si="39"/>
        <v>0</v>
      </c>
      <c r="BA25" s="32">
        <f t="shared" si="39"/>
        <v>0</v>
      </c>
      <c r="BB25" s="32">
        <f t="shared" si="39"/>
        <v>0</v>
      </c>
      <c r="BC25" s="32">
        <f t="shared" si="39"/>
        <v>0</v>
      </c>
      <c r="BD25" s="32">
        <f t="shared" si="39"/>
        <v>0</v>
      </c>
      <c r="BE25" s="32">
        <f t="shared" si="39"/>
        <v>0</v>
      </c>
      <c r="BF25" s="32">
        <f t="shared" si="39"/>
        <v>0</v>
      </c>
      <c r="BG25" s="32">
        <f t="shared" si="39"/>
        <v>0</v>
      </c>
      <c r="BH25" s="32">
        <f t="shared" si="39"/>
        <v>0</v>
      </c>
      <c r="BI25" s="32">
        <f t="shared" si="39"/>
        <v>0</v>
      </c>
      <c r="BJ25" s="32">
        <f t="shared" si="39"/>
        <v>0</v>
      </c>
      <c r="BK25" s="32">
        <f t="shared" si="39"/>
        <v>0</v>
      </c>
      <c r="BL25" s="32">
        <f t="shared" si="39"/>
        <v>0</v>
      </c>
      <c r="BM25" s="32">
        <f t="shared" si="39"/>
        <v>0</v>
      </c>
      <c r="BN25" s="32">
        <f t="shared" si="39"/>
        <v>0</v>
      </c>
      <c r="BO25" s="32">
        <f t="shared" si="39"/>
        <v>0</v>
      </c>
      <c r="BP25" s="32">
        <f t="shared" si="39"/>
        <v>0</v>
      </c>
    </row>
    <row r="26" spans="1:68" ht="12.75" hidden="1" customHeight="1" outlineLevel="1" x14ac:dyDescent="0.2">
      <c r="A26" s="30"/>
      <c r="B26" s="67">
        <f>Remaining!A26</f>
        <v>0</v>
      </c>
      <c r="C26" s="28">
        <f>Remaining!B26</f>
        <v>0</v>
      </c>
      <c r="D26" s="32">
        <f t="shared" si="34"/>
        <v>0</v>
      </c>
      <c r="E26" s="32">
        <f t="shared" si="34"/>
        <v>0</v>
      </c>
      <c r="F26" s="32">
        <f t="shared" si="34"/>
        <v>0</v>
      </c>
      <c r="G26" s="32"/>
      <c r="H26" s="32">
        <f t="shared" si="35"/>
        <v>0</v>
      </c>
      <c r="I26" s="32">
        <f t="shared" si="35"/>
        <v>0</v>
      </c>
      <c r="J26" s="32">
        <f t="shared" si="35"/>
        <v>0</v>
      </c>
      <c r="K26" s="32">
        <f t="shared" si="35"/>
        <v>0</v>
      </c>
      <c r="L26" s="32">
        <f t="shared" si="35"/>
        <v>0</v>
      </c>
      <c r="M26" s="32">
        <f t="shared" si="35"/>
        <v>0</v>
      </c>
      <c r="N26" s="32">
        <f t="shared" si="35"/>
        <v>0</v>
      </c>
      <c r="O26" s="32">
        <f t="shared" si="35"/>
        <v>0</v>
      </c>
      <c r="P26" s="32">
        <f t="shared" si="35"/>
        <v>0</v>
      </c>
      <c r="Q26" s="32">
        <f t="shared" si="35"/>
        <v>0</v>
      </c>
      <c r="R26" s="32">
        <f t="shared" si="36"/>
        <v>0</v>
      </c>
      <c r="S26" s="32">
        <f t="shared" si="36"/>
        <v>0</v>
      </c>
      <c r="T26" s="32">
        <f t="shared" si="36"/>
        <v>0</v>
      </c>
      <c r="U26" s="32">
        <f t="shared" si="36"/>
        <v>0</v>
      </c>
      <c r="V26" s="32">
        <f t="shared" si="36"/>
        <v>0</v>
      </c>
      <c r="W26" s="32">
        <f t="shared" si="36"/>
        <v>0</v>
      </c>
      <c r="X26" s="32">
        <f t="shared" si="36"/>
        <v>0</v>
      </c>
      <c r="Y26" s="32">
        <f t="shared" si="36"/>
        <v>0</v>
      </c>
      <c r="Z26" s="32">
        <f t="shared" si="36"/>
        <v>0</v>
      </c>
      <c r="AA26" s="32">
        <f t="shared" si="36"/>
        <v>0</v>
      </c>
      <c r="AB26" s="32">
        <f t="shared" si="37"/>
        <v>0</v>
      </c>
      <c r="AC26" s="32">
        <f t="shared" si="37"/>
        <v>0</v>
      </c>
      <c r="AD26" s="32">
        <f t="shared" si="37"/>
        <v>0</v>
      </c>
      <c r="AE26" s="32">
        <f t="shared" si="37"/>
        <v>0</v>
      </c>
      <c r="AF26" s="32">
        <f t="shared" si="37"/>
        <v>0</v>
      </c>
      <c r="AG26" s="32">
        <f t="shared" si="37"/>
        <v>0</v>
      </c>
      <c r="AH26" s="32">
        <f t="shared" si="37"/>
        <v>0</v>
      </c>
      <c r="AI26" s="32">
        <f t="shared" si="37"/>
        <v>0</v>
      </c>
      <c r="AJ26" s="32">
        <f t="shared" si="37"/>
        <v>0</v>
      </c>
      <c r="AK26" s="32">
        <f t="shared" si="37"/>
        <v>0</v>
      </c>
      <c r="AL26" s="32">
        <f t="shared" si="38"/>
        <v>0</v>
      </c>
      <c r="AM26" s="32">
        <f t="shared" si="38"/>
        <v>0</v>
      </c>
      <c r="AN26" s="32">
        <f t="shared" si="38"/>
        <v>0</v>
      </c>
      <c r="AO26" s="32">
        <f t="shared" si="38"/>
        <v>0</v>
      </c>
      <c r="AP26" s="32">
        <f t="shared" si="38"/>
        <v>0</v>
      </c>
      <c r="AQ26" s="32">
        <f t="shared" si="38"/>
        <v>0</v>
      </c>
      <c r="AR26" s="32">
        <f t="shared" si="38"/>
        <v>0</v>
      </c>
      <c r="AS26" s="32">
        <f t="shared" si="38"/>
        <v>0</v>
      </c>
      <c r="AT26" s="32">
        <f t="shared" si="38"/>
        <v>0</v>
      </c>
      <c r="AU26" s="32">
        <f t="shared" si="38"/>
        <v>0</v>
      </c>
      <c r="AV26" s="32">
        <f t="shared" si="39"/>
        <v>0</v>
      </c>
      <c r="AW26" s="32">
        <f t="shared" si="39"/>
        <v>0</v>
      </c>
      <c r="AX26" s="32">
        <f t="shared" si="39"/>
        <v>0</v>
      </c>
      <c r="AY26" s="32">
        <f t="shared" si="39"/>
        <v>0</v>
      </c>
      <c r="AZ26" s="32">
        <f t="shared" si="39"/>
        <v>0</v>
      </c>
      <c r="BA26" s="32">
        <f t="shared" si="39"/>
        <v>0</v>
      </c>
      <c r="BB26" s="32">
        <f t="shared" si="39"/>
        <v>0</v>
      </c>
      <c r="BC26" s="32">
        <f t="shared" si="39"/>
        <v>0</v>
      </c>
      <c r="BD26" s="32">
        <f t="shared" si="39"/>
        <v>0</v>
      </c>
      <c r="BE26" s="32">
        <f t="shared" si="39"/>
        <v>0</v>
      </c>
      <c r="BF26" s="32">
        <f t="shared" si="39"/>
        <v>0</v>
      </c>
      <c r="BG26" s="32">
        <f t="shared" si="39"/>
        <v>0</v>
      </c>
      <c r="BH26" s="32">
        <f t="shared" si="39"/>
        <v>0</v>
      </c>
      <c r="BI26" s="32">
        <f t="shared" si="39"/>
        <v>0</v>
      </c>
      <c r="BJ26" s="32">
        <f t="shared" si="39"/>
        <v>0</v>
      </c>
      <c r="BK26" s="32">
        <f t="shared" si="39"/>
        <v>0</v>
      </c>
      <c r="BL26" s="32">
        <f t="shared" si="39"/>
        <v>0</v>
      </c>
      <c r="BM26" s="32">
        <f t="shared" si="39"/>
        <v>0</v>
      </c>
      <c r="BN26" s="32">
        <f t="shared" si="39"/>
        <v>0</v>
      </c>
      <c r="BO26" s="32">
        <f t="shared" si="39"/>
        <v>0</v>
      </c>
      <c r="BP26" s="32">
        <f t="shared" si="39"/>
        <v>0</v>
      </c>
    </row>
    <row r="27" spans="1:68" ht="12.75" customHeight="1" collapsed="1" x14ac:dyDescent="0.2">
      <c r="A27" s="30"/>
      <c r="B27" s="149" t="str">
        <f>Remaining!A27</f>
        <v>06.</v>
      </c>
      <c r="C27" s="150" t="str">
        <f>Remaining!B27</f>
        <v>Electrical Engineering &amp; Design</v>
      </c>
      <c r="D27" s="150">
        <f>SUM(D28:D30)</f>
        <v>0</v>
      </c>
      <c r="E27" s="150">
        <f t="shared" ref="E27:AZ27" si="40">SUM(E28:E30)</f>
        <v>0</v>
      </c>
      <c r="F27" s="150">
        <f t="shared" si="40"/>
        <v>0</v>
      </c>
      <c r="G27" s="150"/>
      <c r="H27" s="150">
        <f t="shared" si="40"/>
        <v>0</v>
      </c>
      <c r="I27" s="150">
        <f t="shared" si="40"/>
        <v>0</v>
      </c>
      <c r="J27" s="150">
        <f t="shared" si="40"/>
        <v>0</v>
      </c>
      <c r="K27" s="150">
        <f t="shared" si="40"/>
        <v>0</v>
      </c>
      <c r="L27" s="150">
        <f t="shared" si="40"/>
        <v>0</v>
      </c>
      <c r="M27" s="150">
        <f t="shared" si="40"/>
        <v>0</v>
      </c>
      <c r="N27" s="150">
        <f t="shared" si="40"/>
        <v>0</v>
      </c>
      <c r="O27" s="150">
        <f t="shared" si="40"/>
        <v>0</v>
      </c>
      <c r="P27" s="150">
        <f t="shared" si="40"/>
        <v>0</v>
      </c>
      <c r="Q27" s="150">
        <f t="shared" si="40"/>
        <v>0</v>
      </c>
      <c r="R27" s="150">
        <f t="shared" si="40"/>
        <v>0</v>
      </c>
      <c r="S27" s="150">
        <f t="shared" si="40"/>
        <v>0</v>
      </c>
      <c r="T27" s="150">
        <f t="shared" si="40"/>
        <v>0</v>
      </c>
      <c r="U27" s="150">
        <f t="shared" si="40"/>
        <v>0</v>
      </c>
      <c r="V27" s="150">
        <f t="shared" si="40"/>
        <v>0</v>
      </c>
      <c r="W27" s="150">
        <f t="shared" si="40"/>
        <v>0</v>
      </c>
      <c r="X27" s="150">
        <f t="shared" si="40"/>
        <v>0</v>
      </c>
      <c r="Y27" s="150">
        <f t="shared" si="40"/>
        <v>0</v>
      </c>
      <c r="Z27" s="150">
        <f t="shared" si="40"/>
        <v>0</v>
      </c>
      <c r="AA27" s="150">
        <f t="shared" si="40"/>
        <v>0</v>
      </c>
      <c r="AB27" s="150">
        <f t="shared" si="40"/>
        <v>0</v>
      </c>
      <c r="AC27" s="150">
        <f t="shared" si="40"/>
        <v>0</v>
      </c>
      <c r="AD27" s="150">
        <f t="shared" si="40"/>
        <v>0</v>
      </c>
      <c r="AE27" s="150">
        <f t="shared" si="40"/>
        <v>0</v>
      </c>
      <c r="AF27" s="150">
        <f t="shared" si="40"/>
        <v>0</v>
      </c>
      <c r="AG27" s="150">
        <f t="shared" si="40"/>
        <v>0</v>
      </c>
      <c r="AH27" s="150">
        <f t="shared" si="40"/>
        <v>0</v>
      </c>
      <c r="AI27" s="150">
        <f t="shared" si="40"/>
        <v>0</v>
      </c>
      <c r="AJ27" s="150">
        <f t="shared" si="40"/>
        <v>0</v>
      </c>
      <c r="AK27" s="150">
        <f t="shared" si="40"/>
        <v>0</v>
      </c>
      <c r="AL27" s="150">
        <f t="shared" si="40"/>
        <v>0</v>
      </c>
      <c r="AM27" s="150">
        <f t="shared" si="40"/>
        <v>0</v>
      </c>
      <c r="AN27" s="150">
        <f t="shared" si="40"/>
        <v>0</v>
      </c>
      <c r="AO27" s="150">
        <f t="shared" si="40"/>
        <v>0</v>
      </c>
      <c r="AP27" s="150">
        <f t="shared" si="40"/>
        <v>0</v>
      </c>
      <c r="AQ27" s="150">
        <f t="shared" si="40"/>
        <v>0</v>
      </c>
      <c r="AR27" s="150">
        <f t="shared" si="40"/>
        <v>0</v>
      </c>
      <c r="AS27" s="150">
        <f t="shared" si="40"/>
        <v>0</v>
      </c>
      <c r="AT27" s="150">
        <f t="shared" si="40"/>
        <v>0</v>
      </c>
      <c r="AU27" s="150">
        <f t="shared" si="40"/>
        <v>0</v>
      </c>
      <c r="AV27" s="150">
        <f t="shared" si="40"/>
        <v>0</v>
      </c>
      <c r="AW27" s="150">
        <f t="shared" si="40"/>
        <v>0</v>
      </c>
      <c r="AX27" s="150">
        <f t="shared" si="40"/>
        <v>0</v>
      </c>
      <c r="AY27" s="150">
        <f t="shared" si="40"/>
        <v>0</v>
      </c>
      <c r="AZ27" s="150">
        <f t="shared" si="40"/>
        <v>0</v>
      </c>
      <c r="BA27" s="150">
        <f t="shared" ref="BA27:BP27" si="41">SUM(BA28:BA30)</f>
        <v>0</v>
      </c>
      <c r="BB27" s="150">
        <f t="shared" si="41"/>
        <v>0</v>
      </c>
      <c r="BC27" s="150">
        <f t="shared" si="41"/>
        <v>0</v>
      </c>
      <c r="BD27" s="150">
        <f t="shared" si="41"/>
        <v>0</v>
      </c>
      <c r="BE27" s="150">
        <f t="shared" si="41"/>
        <v>0</v>
      </c>
      <c r="BF27" s="150">
        <f t="shared" si="41"/>
        <v>0</v>
      </c>
      <c r="BG27" s="150">
        <f t="shared" si="41"/>
        <v>0</v>
      </c>
      <c r="BH27" s="150">
        <f t="shared" si="41"/>
        <v>0</v>
      </c>
      <c r="BI27" s="150">
        <f t="shared" si="41"/>
        <v>0</v>
      </c>
      <c r="BJ27" s="150">
        <f t="shared" si="41"/>
        <v>0</v>
      </c>
      <c r="BK27" s="150">
        <f t="shared" si="41"/>
        <v>0</v>
      </c>
      <c r="BL27" s="150">
        <f t="shared" si="41"/>
        <v>0</v>
      </c>
      <c r="BM27" s="150">
        <f t="shared" si="41"/>
        <v>0</v>
      </c>
      <c r="BN27" s="150">
        <f t="shared" si="41"/>
        <v>0</v>
      </c>
      <c r="BO27" s="150">
        <f t="shared" si="41"/>
        <v>0</v>
      </c>
      <c r="BP27" s="150">
        <f t="shared" si="41"/>
        <v>0</v>
      </c>
    </row>
    <row r="28" spans="1:68" ht="12.75" hidden="1" customHeight="1" outlineLevel="1" x14ac:dyDescent="0.2">
      <c r="A28" s="30"/>
      <c r="B28" s="67">
        <f>Remaining!A28</f>
        <v>330</v>
      </c>
      <c r="C28" s="28" t="str">
        <f>Remaining!B28</f>
        <v xml:space="preserve">Electrical Engineering         </v>
      </c>
      <c r="D28" s="32">
        <f t="shared" ref="D28:F30" si="42">SUMIF($B$66:$B$91,$B28,D$66:D$91)</f>
        <v>0</v>
      </c>
      <c r="E28" s="32">
        <f t="shared" si="42"/>
        <v>0</v>
      </c>
      <c r="F28" s="32">
        <f t="shared" si="42"/>
        <v>0</v>
      </c>
      <c r="G28" s="32"/>
      <c r="H28" s="32">
        <f t="shared" ref="H28:Q30" si="43">SUMIF($B$66:$B$91,$B28,H$66:H$91)</f>
        <v>0</v>
      </c>
      <c r="I28" s="32">
        <f t="shared" si="43"/>
        <v>0</v>
      </c>
      <c r="J28" s="32">
        <f t="shared" si="43"/>
        <v>0</v>
      </c>
      <c r="K28" s="32">
        <f t="shared" si="43"/>
        <v>0</v>
      </c>
      <c r="L28" s="32">
        <f t="shared" si="43"/>
        <v>0</v>
      </c>
      <c r="M28" s="32">
        <f t="shared" si="43"/>
        <v>0</v>
      </c>
      <c r="N28" s="32">
        <f t="shared" si="43"/>
        <v>0</v>
      </c>
      <c r="O28" s="32">
        <f t="shared" si="43"/>
        <v>0</v>
      </c>
      <c r="P28" s="32">
        <f t="shared" si="43"/>
        <v>0</v>
      </c>
      <c r="Q28" s="32">
        <f t="shared" si="43"/>
        <v>0</v>
      </c>
      <c r="R28" s="32">
        <f t="shared" ref="R28:AA30" si="44">SUMIF($B$66:$B$91,$B28,R$66:R$91)</f>
        <v>0</v>
      </c>
      <c r="S28" s="32">
        <f t="shared" si="44"/>
        <v>0</v>
      </c>
      <c r="T28" s="32">
        <f t="shared" si="44"/>
        <v>0</v>
      </c>
      <c r="U28" s="32">
        <f t="shared" si="44"/>
        <v>0</v>
      </c>
      <c r="V28" s="32">
        <f t="shared" si="44"/>
        <v>0</v>
      </c>
      <c r="W28" s="32">
        <f t="shared" si="44"/>
        <v>0</v>
      </c>
      <c r="X28" s="32">
        <f t="shared" si="44"/>
        <v>0</v>
      </c>
      <c r="Y28" s="32">
        <f t="shared" si="44"/>
        <v>0</v>
      </c>
      <c r="Z28" s="32">
        <f t="shared" si="44"/>
        <v>0</v>
      </c>
      <c r="AA28" s="32">
        <f t="shared" si="44"/>
        <v>0</v>
      </c>
      <c r="AB28" s="32">
        <f t="shared" ref="AB28:AK30" si="45">SUMIF($B$66:$B$91,$B28,AB$66:AB$91)</f>
        <v>0</v>
      </c>
      <c r="AC28" s="32">
        <f t="shared" si="45"/>
        <v>0</v>
      </c>
      <c r="AD28" s="32">
        <f t="shared" si="45"/>
        <v>0</v>
      </c>
      <c r="AE28" s="32">
        <f t="shared" si="45"/>
        <v>0</v>
      </c>
      <c r="AF28" s="32">
        <f t="shared" si="45"/>
        <v>0</v>
      </c>
      <c r="AG28" s="32">
        <f t="shared" si="45"/>
        <v>0</v>
      </c>
      <c r="AH28" s="32">
        <f t="shared" si="45"/>
        <v>0</v>
      </c>
      <c r="AI28" s="32">
        <f t="shared" si="45"/>
        <v>0</v>
      </c>
      <c r="AJ28" s="32">
        <f t="shared" si="45"/>
        <v>0</v>
      </c>
      <c r="AK28" s="32">
        <f t="shared" si="45"/>
        <v>0</v>
      </c>
      <c r="AL28" s="32">
        <f t="shared" ref="AL28:AU30" si="46">SUMIF($B$66:$B$91,$B28,AL$66:AL$91)</f>
        <v>0</v>
      </c>
      <c r="AM28" s="32">
        <f t="shared" si="46"/>
        <v>0</v>
      </c>
      <c r="AN28" s="32">
        <f t="shared" si="46"/>
        <v>0</v>
      </c>
      <c r="AO28" s="32">
        <f t="shared" si="46"/>
        <v>0</v>
      </c>
      <c r="AP28" s="32">
        <f t="shared" si="46"/>
        <v>0</v>
      </c>
      <c r="AQ28" s="32">
        <f t="shared" si="46"/>
        <v>0</v>
      </c>
      <c r="AR28" s="32">
        <f t="shared" si="46"/>
        <v>0</v>
      </c>
      <c r="AS28" s="32">
        <f t="shared" si="46"/>
        <v>0</v>
      </c>
      <c r="AT28" s="32">
        <f t="shared" si="46"/>
        <v>0</v>
      </c>
      <c r="AU28" s="32">
        <f t="shared" si="46"/>
        <v>0</v>
      </c>
      <c r="AV28" s="32">
        <f t="shared" ref="AV28:BP30" si="47">SUMIF($B$66:$B$91,$B28,AV$66:AV$91)</f>
        <v>0</v>
      </c>
      <c r="AW28" s="32">
        <f t="shared" si="47"/>
        <v>0</v>
      </c>
      <c r="AX28" s="32">
        <f t="shared" si="47"/>
        <v>0</v>
      </c>
      <c r="AY28" s="32">
        <f t="shared" si="47"/>
        <v>0</v>
      </c>
      <c r="AZ28" s="32">
        <f t="shared" si="47"/>
        <v>0</v>
      </c>
      <c r="BA28" s="32">
        <f t="shared" si="47"/>
        <v>0</v>
      </c>
      <c r="BB28" s="32">
        <f t="shared" si="47"/>
        <v>0</v>
      </c>
      <c r="BC28" s="32">
        <f t="shared" si="47"/>
        <v>0</v>
      </c>
      <c r="BD28" s="32">
        <f t="shared" si="47"/>
        <v>0</v>
      </c>
      <c r="BE28" s="32">
        <f t="shared" si="47"/>
        <v>0</v>
      </c>
      <c r="BF28" s="32">
        <f t="shared" si="47"/>
        <v>0</v>
      </c>
      <c r="BG28" s="32">
        <f t="shared" si="47"/>
        <v>0</v>
      </c>
      <c r="BH28" s="32">
        <f t="shared" si="47"/>
        <v>0</v>
      </c>
      <c r="BI28" s="32">
        <f t="shared" si="47"/>
        <v>0</v>
      </c>
      <c r="BJ28" s="32">
        <f t="shared" si="47"/>
        <v>0</v>
      </c>
      <c r="BK28" s="32">
        <f t="shared" si="47"/>
        <v>0</v>
      </c>
      <c r="BL28" s="32">
        <f t="shared" si="47"/>
        <v>0</v>
      </c>
      <c r="BM28" s="32">
        <f t="shared" si="47"/>
        <v>0</v>
      </c>
      <c r="BN28" s="32">
        <f t="shared" si="47"/>
        <v>0</v>
      </c>
      <c r="BO28" s="32">
        <f t="shared" si="47"/>
        <v>0</v>
      </c>
      <c r="BP28" s="32">
        <f t="shared" si="47"/>
        <v>0</v>
      </c>
    </row>
    <row r="29" spans="1:68" ht="12.75" hidden="1" customHeight="1" outlineLevel="1" x14ac:dyDescent="0.2">
      <c r="A29" s="30"/>
      <c r="B29" s="67">
        <f>Remaining!A29</f>
        <v>430</v>
      </c>
      <c r="C29" s="28" t="str">
        <f>Remaining!B29</f>
        <v xml:space="preserve">Electrical Design              </v>
      </c>
      <c r="D29" s="32">
        <f t="shared" si="42"/>
        <v>0</v>
      </c>
      <c r="E29" s="32">
        <f t="shared" si="42"/>
        <v>0</v>
      </c>
      <c r="F29" s="32">
        <f t="shared" si="42"/>
        <v>0</v>
      </c>
      <c r="G29" s="32"/>
      <c r="H29" s="32">
        <f t="shared" si="43"/>
        <v>0</v>
      </c>
      <c r="I29" s="32">
        <f t="shared" si="43"/>
        <v>0</v>
      </c>
      <c r="J29" s="32">
        <f t="shared" si="43"/>
        <v>0</v>
      </c>
      <c r="K29" s="32">
        <f t="shared" si="43"/>
        <v>0</v>
      </c>
      <c r="L29" s="32">
        <f t="shared" si="43"/>
        <v>0</v>
      </c>
      <c r="M29" s="32">
        <f t="shared" si="43"/>
        <v>0</v>
      </c>
      <c r="N29" s="32">
        <f t="shared" si="43"/>
        <v>0</v>
      </c>
      <c r="O29" s="32">
        <f t="shared" si="43"/>
        <v>0</v>
      </c>
      <c r="P29" s="32">
        <f t="shared" si="43"/>
        <v>0</v>
      </c>
      <c r="Q29" s="32">
        <f t="shared" si="43"/>
        <v>0</v>
      </c>
      <c r="R29" s="32">
        <f t="shared" si="44"/>
        <v>0</v>
      </c>
      <c r="S29" s="32">
        <f t="shared" si="44"/>
        <v>0</v>
      </c>
      <c r="T29" s="32">
        <f t="shared" si="44"/>
        <v>0</v>
      </c>
      <c r="U29" s="32">
        <f t="shared" si="44"/>
        <v>0</v>
      </c>
      <c r="V29" s="32">
        <f t="shared" si="44"/>
        <v>0</v>
      </c>
      <c r="W29" s="32">
        <f t="shared" si="44"/>
        <v>0</v>
      </c>
      <c r="X29" s="32">
        <f t="shared" si="44"/>
        <v>0</v>
      </c>
      <c r="Y29" s="32">
        <f t="shared" si="44"/>
        <v>0</v>
      </c>
      <c r="Z29" s="32">
        <f t="shared" si="44"/>
        <v>0</v>
      </c>
      <c r="AA29" s="32">
        <f t="shared" si="44"/>
        <v>0</v>
      </c>
      <c r="AB29" s="32">
        <f t="shared" si="45"/>
        <v>0</v>
      </c>
      <c r="AC29" s="32">
        <f t="shared" si="45"/>
        <v>0</v>
      </c>
      <c r="AD29" s="32">
        <f t="shared" si="45"/>
        <v>0</v>
      </c>
      <c r="AE29" s="32">
        <f t="shared" si="45"/>
        <v>0</v>
      </c>
      <c r="AF29" s="32">
        <f t="shared" si="45"/>
        <v>0</v>
      </c>
      <c r="AG29" s="32">
        <f t="shared" si="45"/>
        <v>0</v>
      </c>
      <c r="AH29" s="32">
        <f t="shared" si="45"/>
        <v>0</v>
      </c>
      <c r="AI29" s="32">
        <f t="shared" si="45"/>
        <v>0</v>
      </c>
      <c r="AJ29" s="32">
        <f t="shared" si="45"/>
        <v>0</v>
      </c>
      <c r="AK29" s="32">
        <f t="shared" si="45"/>
        <v>0</v>
      </c>
      <c r="AL29" s="32">
        <f t="shared" si="46"/>
        <v>0</v>
      </c>
      <c r="AM29" s="32">
        <f t="shared" si="46"/>
        <v>0</v>
      </c>
      <c r="AN29" s="32">
        <f t="shared" si="46"/>
        <v>0</v>
      </c>
      <c r="AO29" s="32">
        <f t="shared" si="46"/>
        <v>0</v>
      </c>
      <c r="AP29" s="32">
        <f t="shared" si="46"/>
        <v>0</v>
      </c>
      <c r="AQ29" s="32">
        <f t="shared" si="46"/>
        <v>0</v>
      </c>
      <c r="AR29" s="32">
        <f t="shared" si="46"/>
        <v>0</v>
      </c>
      <c r="AS29" s="32">
        <f t="shared" si="46"/>
        <v>0</v>
      </c>
      <c r="AT29" s="32">
        <f t="shared" si="46"/>
        <v>0</v>
      </c>
      <c r="AU29" s="32">
        <f t="shared" si="46"/>
        <v>0</v>
      </c>
      <c r="AV29" s="32">
        <f t="shared" si="47"/>
        <v>0</v>
      </c>
      <c r="AW29" s="32">
        <f t="shared" si="47"/>
        <v>0</v>
      </c>
      <c r="AX29" s="32">
        <f t="shared" si="47"/>
        <v>0</v>
      </c>
      <c r="AY29" s="32">
        <f t="shared" si="47"/>
        <v>0</v>
      </c>
      <c r="AZ29" s="32">
        <f t="shared" si="47"/>
        <v>0</v>
      </c>
      <c r="BA29" s="32">
        <f t="shared" si="47"/>
        <v>0</v>
      </c>
      <c r="BB29" s="32">
        <f t="shared" si="47"/>
        <v>0</v>
      </c>
      <c r="BC29" s="32">
        <f t="shared" si="47"/>
        <v>0</v>
      </c>
      <c r="BD29" s="32">
        <f t="shared" si="47"/>
        <v>0</v>
      </c>
      <c r="BE29" s="32">
        <f t="shared" si="47"/>
        <v>0</v>
      </c>
      <c r="BF29" s="32">
        <f t="shared" si="47"/>
        <v>0</v>
      </c>
      <c r="BG29" s="32">
        <f t="shared" si="47"/>
        <v>0</v>
      </c>
      <c r="BH29" s="32">
        <f t="shared" si="47"/>
        <v>0</v>
      </c>
      <c r="BI29" s="32">
        <f t="shared" si="47"/>
        <v>0</v>
      </c>
      <c r="BJ29" s="32">
        <f t="shared" si="47"/>
        <v>0</v>
      </c>
      <c r="BK29" s="32">
        <f t="shared" si="47"/>
        <v>0</v>
      </c>
      <c r="BL29" s="32">
        <f t="shared" si="47"/>
        <v>0</v>
      </c>
      <c r="BM29" s="32">
        <f t="shared" si="47"/>
        <v>0</v>
      </c>
      <c r="BN29" s="32">
        <f t="shared" si="47"/>
        <v>0</v>
      </c>
      <c r="BO29" s="32">
        <f t="shared" si="47"/>
        <v>0</v>
      </c>
      <c r="BP29" s="32">
        <f t="shared" si="47"/>
        <v>0</v>
      </c>
    </row>
    <row r="30" spans="1:68" ht="12.75" hidden="1" customHeight="1" outlineLevel="1" x14ac:dyDescent="0.2">
      <c r="A30" s="30"/>
      <c r="B30" s="67">
        <f>Remaining!A30</f>
        <v>0</v>
      </c>
      <c r="C30" s="28">
        <f>Remaining!B30</f>
        <v>0</v>
      </c>
      <c r="D30" s="32">
        <f t="shared" si="42"/>
        <v>0</v>
      </c>
      <c r="E30" s="32">
        <f t="shared" si="42"/>
        <v>0</v>
      </c>
      <c r="F30" s="32">
        <f t="shared" si="42"/>
        <v>0</v>
      </c>
      <c r="G30" s="32"/>
      <c r="H30" s="32">
        <f t="shared" si="43"/>
        <v>0</v>
      </c>
      <c r="I30" s="32">
        <f t="shared" si="43"/>
        <v>0</v>
      </c>
      <c r="J30" s="32">
        <f t="shared" si="43"/>
        <v>0</v>
      </c>
      <c r="K30" s="32">
        <f t="shared" si="43"/>
        <v>0</v>
      </c>
      <c r="L30" s="32">
        <f t="shared" si="43"/>
        <v>0</v>
      </c>
      <c r="M30" s="32">
        <f t="shared" si="43"/>
        <v>0</v>
      </c>
      <c r="N30" s="32">
        <f t="shared" si="43"/>
        <v>0</v>
      </c>
      <c r="O30" s="32">
        <f t="shared" si="43"/>
        <v>0</v>
      </c>
      <c r="P30" s="32">
        <f t="shared" si="43"/>
        <v>0</v>
      </c>
      <c r="Q30" s="32">
        <f t="shared" si="43"/>
        <v>0</v>
      </c>
      <c r="R30" s="32">
        <f t="shared" si="44"/>
        <v>0</v>
      </c>
      <c r="S30" s="32">
        <f t="shared" si="44"/>
        <v>0</v>
      </c>
      <c r="T30" s="32">
        <f t="shared" si="44"/>
        <v>0</v>
      </c>
      <c r="U30" s="32">
        <f t="shared" si="44"/>
        <v>0</v>
      </c>
      <c r="V30" s="32">
        <f t="shared" si="44"/>
        <v>0</v>
      </c>
      <c r="W30" s="32">
        <f t="shared" si="44"/>
        <v>0</v>
      </c>
      <c r="X30" s="32">
        <f t="shared" si="44"/>
        <v>0</v>
      </c>
      <c r="Y30" s="32">
        <f t="shared" si="44"/>
        <v>0</v>
      </c>
      <c r="Z30" s="32">
        <f t="shared" si="44"/>
        <v>0</v>
      </c>
      <c r="AA30" s="32">
        <f t="shared" si="44"/>
        <v>0</v>
      </c>
      <c r="AB30" s="32">
        <f t="shared" si="45"/>
        <v>0</v>
      </c>
      <c r="AC30" s="32">
        <f t="shared" si="45"/>
        <v>0</v>
      </c>
      <c r="AD30" s="32">
        <f t="shared" si="45"/>
        <v>0</v>
      </c>
      <c r="AE30" s="32">
        <f t="shared" si="45"/>
        <v>0</v>
      </c>
      <c r="AF30" s="32">
        <f t="shared" si="45"/>
        <v>0</v>
      </c>
      <c r="AG30" s="32">
        <f t="shared" si="45"/>
        <v>0</v>
      </c>
      <c r="AH30" s="32">
        <f t="shared" si="45"/>
        <v>0</v>
      </c>
      <c r="AI30" s="32">
        <f t="shared" si="45"/>
        <v>0</v>
      </c>
      <c r="AJ30" s="32">
        <f t="shared" si="45"/>
        <v>0</v>
      </c>
      <c r="AK30" s="32">
        <f t="shared" si="45"/>
        <v>0</v>
      </c>
      <c r="AL30" s="32">
        <f t="shared" si="46"/>
        <v>0</v>
      </c>
      <c r="AM30" s="32">
        <f t="shared" si="46"/>
        <v>0</v>
      </c>
      <c r="AN30" s="32">
        <f t="shared" si="46"/>
        <v>0</v>
      </c>
      <c r="AO30" s="32">
        <f t="shared" si="46"/>
        <v>0</v>
      </c>
      <c r="AP30" s="32">
        <f t="shared" si="46"/>
        <v>0</v>
      </c>
      <c r="AQ30" s="32">
        <f t="shared" si="46"/>
        <v>0</v>
      </c>
      <c r="AR30" s="32">
        <f t="shared" si="46"/>
        <v>0</v>
      </c>
      <c r="AS30" s="32">
        <f t="shared" si="46"/>
        <v>0</v>
      </c>
      <c r="AT30" s="32">
        <f t="shared" si="46"/>
        <v>0</v>
      </c>
      <c r="AU30" s="32">
        <f t="shared" si="46"/>
        <v>0</v>
      </c>
      <c r="AV30" s="32">
        <f t="shared" si="47"/>
        <v>0</v>
      </c>
      <c r="AW30" s="32">
        <f t="shared" si="47"/>
        <v>0</v>
      </c>
      <c r="AX30" s="32">
        <f t="shared" si="47"/>
        <v>0</v>
      </c>
      <c r="AY30" s="32">
        <f t="shared" si="47"/>
        <v>0</v>
      </c>
      <c r="AZ30" s="32">
        <f t="shared" si="47"/>
        <v>0</v>
      </c>
      <c r="BA30" s="32">
        <f t="shared" si="47"/>
        <v>0</v>
      </c>
      <c r="BB30" s="32">
        <f t="shared" si="47"/>
        <v>0</v>
      </c>
      <c r="BC30" s="32">
        <f t="shared" si="47"/>
        <v>0</v>
      </c>
      <c r="BD30" s="32">
        <f t="shared" si="47"/>
        <v>0</v>
      </c>
      <c r="BE30" s="32">
        <f t="shared" si="47"/>
        <v>0</v>
      </c>
      <c r="BF30" s="32">
        <f t="shared" si="47"/>
        <v>0</v>
      </c>
      <c r="BG30" s="32">
        <f t="shared" si="47"/>
        <v>0</v>
      </c>
      <c r="BH30" s="32">
        <f t="shared" si="47"/>
        <v>0</v>
      </c>
      <c r="BI30" s="32">
        <f t="shared" si="47"/>
        <v>0</v>
      </c>
      <c r="BJ30" s="32">
        <f t="shared" si="47"/>
        <v>0</v>
      </c>
      <c r="BK30" s="32">
        <f t="shared" si="47"/>
        <v>0</v>
      </c>
      <c r="BL30" s="32">
        <f t="shared" si="47"/>
        <v>0</v>
      </c>
      <c r="BM30" s="32">
        <f t="shared" si="47"/>
        <v>0</v>
      </c>
      <c r="BN30" s="32">
        <f t="shared" si="47"/>
        <v>0</v>
      </c>
      <c r="BO30" s="32">
        <f t="shared" si="47"/>
        <v>0</v>
      </c>
      <c r="BP30" s="32">
        <f t="shared" si="47"/>
        <v>0</v>
      </c>
    </row>
    <row r="31" spans="1:68" ht="12.75" customHeight="1" collapsed="1" x14ac:dyDescent="0.2">
      <c r="A31" s="30"/>
      <c r="B31" s="149" t="str">
        <f>Remaining!A31</f>
        <v>07.</v>
      </c>
      <c r="C31" s="150" t="str">
        <f>Remaining!B31</f>
        <v>Instrumentation &amp; Controls</v>
      </c>
      <c r="D31" s="150">
        <f>SUM(D32:D36)</f>
        <v>0</v>
      </c>
      <c r="E31" s="150">
        <f t="shared" ref="E31:AZ31" si="48">SUM(E32:E36)</f>
        <v>0</v>
      </c>
      <c r="F31" s="150">
        <f t="shared" si="48"/>
        <v>0</v>
      </c>
      <c r="G31" s="150"/>
      <c r="H31" s="150">
        <f t="shared" si="48"/>
        <v>0</v>
      </c>
      <c r="I31" s="150">
        <f t="shared" si="48"/>
        <v>0</v>
      </c>
      <c r="J31" s="150">
        <f t="shared" si="48"/>
        <v>0</v>
      </c>
      <c r="K31" s="150">
        <f t="shared" si="48"/>
        <v>0</v>
      </c>
      <c r="L31" s="150">
        <f t="shared" si="48"/>
        <v>0</v>
      </c>
      <c r="M31" s="150">
        <f t="shared" si="48"/>
        <v>0</v>
      </c>
      <c r="N31" s="150">
        <f t="shared" si="48"/>
        <v>0</v>
      </c>
      <c r="O31" s="150">
        <f t="shared" si="48"/>
        <v>0</v>
      </c>
      <c r="P31" s="150">
        <f t="shared" si="48"/>
        <v>0</v>
      </c>
      <c r="Q31" s="150">
        <f t="shared" si="48"/>
        <v>0</v>
      </c>
      <c r="R31" s="150">
        <f t="shared" si="48"/>
        <v>0</v>
      </c>
      <c r="S31" s="150">
        <f t="shared" si="48"/>
        <v>0</v>
      </c>
      <c r="T31" s="150">
        <f t="shared" si="48"/>
        <v>0</v>
      </c>
      <c r="U31" s="150">
        <f t="shared" si="48"/>
        <v>0</v>
      </c>
      <c r="V31" s="150">
        <f t="shared" si="48"/>
        <v>0</v>
      </c>
      <c r="W31" s="150">
        <f t="shared" si="48"/>
        <v>0</v>
      </c>
      <c r="X31" s="150">
        <f t="shared" si="48"/>
        <v>0</v>
      </c>
      <c r="Y31" s="150">
        <f t="shared" si="48"/>
        <v>0</v>
      </c>
      <c r="Z31" s="150">
        <f t="shared" si="48"/>
        <v>0</v>
      </c>
      <c r="AA31" s="150">
        <f t="shared" si="48"/>
        <v>0</v>
      </c>
      <c r="AB31" s="150">
        <f t="shared" si="48"/>
        <v>0</v>
      </c>
      <c r="AC31" s="150">
        <f t="shared" si="48"/>
        <v>0</v>
      </c>
      <c r="AD31" s="150">
        <f t="shared" si="48"/>
        <v>0</v>
      </c>
      <c r="AE31" s="150">
        <f t="shared" si="48"/>
        <v>0</v>
      </c>
      <c r="AF31" s="150">
        <f t="shared" si="48"/>
        <v>0</v>
      </c>
      <c r="AG31" s="150">
        <f t="shared" si="48"/>
        <v>0</v>
      </c>
      <c r="AH31" s="150">
        <f t="shared" si="48"/>
        <v>0</v>
      </c>
      <c r="AI31" s="150">
        <f t="shared" si="48"/>
        <v>0</v>
      </c>
      <c r="AJ31" s="150">
        <f t="shared" si="48"/>
        <v>0</v>
      </c>
      <c r="AK31" s="150">
        <f t="shared" si="48"/>
        <v>0</v>
      </c>
      <c r="AL31" s="150">
        <f t="shared" si="48"/>
        <v>0</v>
      </c>
      <c r="AM31" s="150">
        <f t="shared" si="48"/>
        <v>0</v>
      </c>
      <c r="AN31" s="150">
        <f t="shared" si="48"/>
        <v>0</v>
      </c>
      <c r="AO31" s="150">
        <f t="shared" si="48"/>
        <v>0</v>
      </c>
      <c r="AP31" s="150">
        <f t="shared" si="48"/>
        <v>0</v>
      </c>
      <c r="AQ31" s="150">
        <f t="shared" si="48"/>
        <v>0</v>
      </c>
      <c r="AR31" s="150">
        <f t="shared" si="48"/>
        <v>0</v>
      </c>
      <c r="AS31" s="150">
        <f t="shared" si="48"/>
        <v>0</v>
      </c>
      <c r="AT31" s="150">
        <f t="shared" si="48"/>
        <v>0</v>
      </c>
      <c r="AU31" s="150">
        <f t="shared" si="48"/>
        <v>0</v>
      </c>
      <c r="AV31" s="150">
        <f t="shared" si="48"/>
        <v>0</v>
      </c>
      <c r="AW31" s="150">
        <f t="shared" si="48"/>
        <v>0</v>
      </c>
      <c r="AX31" s="150">
        <f t="shared" si="48"/>
        <v>0</v>
      </c>
      <c r="AY31" s="150">
        <f t="shared" si="48"/>
        <v>0</v>
      </c>
      <c r="AZ31" s="150">
        <f t="shared" si="48"/>
        <v>0</v>
      </c>
      <c r="BA31" s="150">
        <f t="shared" ref="BA31:BP31" si="49">SUM(BA32:BA36)</f>
        <v>0</v>
      </c>
      <c r="BB31" s="150">
        <f t="shared" si="49"/>
        <v>0</v>
      </c>
      <c r="BC31" s="150">
        <f t="shared" si="49"/>
        <v>0</v>
      </c>
      <c r="BD31" s="150">
        <f t="shared" si="49"/>
        <v>0</v>
      </c>
      <c r="BE31" s="150">
        <f t="shared" si="49"/>
        <v>0</v>
      </c>
      <c r="BF31" s="150">
        <f t="shared" si="49"/>
        <v>0</v>
      </c>
      <c r="BG31" s="150">
        <f t="shared" si="49"/>
        <v>0</v>
      </c>
      <c r="BH31" s="150">
        <f t="shared" si="49"/>
        <v>0</v>
      </c>
      <c r="BI31" s="150">
        <f t="shared" si="49"/>
        <v>0</v>
      </c>
      <c r="BJ31" s="150">
        <f t="shared" si="49"/>
        <v>0</v>
      </c>
      <c r="BK31" s="150">
        <f t="shared" si="49"/>
        <v>0</v>
      </c>
      <c r="BL31" s="150">
        <f t="shared" si="49"/>
        <v>0</v>
      </c>
      <c r="BM31" s="150">
        <f t="shared" si="49"/>
        <v>0</v>
      </c>
      <c r="BN31" s="150">
        <f t="shared" si="49"/>
        <v>0</v>
      </c>
      <c r="BO31" s="150">
        <f t="shared" si="49"/>
        <v>0</v>
      </c>
      <c r="BP31" s="150">
        <f t="shared" si="49"/>
        <v>0</v>
      </c>
    </row>
    <row r="32" spans="1:68" ht="12.75" hidden="1" customHeight="1" outlineLevel="1" x14ac:dyDescent="0.2">
      <c r="A32" s="30"/>
      <c r="B32" s="67">
        <f>Remaining!A32</f>
        <v>340</v>
      </c>
      <c r="C32" s="28" t="str">
        <f>Remaining!B32</f>
        <v xml:space="preserve">Instrumentation Engineering              </v>
      </c>
      <c r="D32" s="32">
        <f t="shared" ref="D32:F36" si="50">SUMIF($B$66:$B$91,$B32,D$66:D$91)</f>
        <v>0</v>
      </c>
      <c r="E32" s="32">
        <f t="shared" si="50"/>
        <v>0</v>
      </c>
      <c r="F32" s="32">
        <f t="shared" si="50"/>
        <v>0</v>
      </c>
      <c r="G32" s="32"/>
      <c r="H32" s="32">
        <f t="shared" ref="H32:Q36" si="51">SUMIF($B$66:$B$91,$B32,H$66:H$91)</f>
        <v>0</v>
      </c>
      <c r="I32" s="32">
        <f t="shared" si="51"/>
        <v>0</v>
      </c>
      <c r="J32" s="32">
        <f t="shared" si="51"/>
        <v>0</v>
      </c>
      <c r="K32" s="32">
        <f t="shared" si="51"/>
        <v>0</v>
      </c>
      <c r="L32" s="32">
        <f t="shared" si="51"/>
        <v>0</v>
      </c>
      <c r="M32" s="32">
        <f t="shared" si="51"/>
        <v>0</v>
      </c>
      <c r="N32" s="32">
        <f t="shared" si="51"/>
        <v>0</v>
      </c>
      <c r="O32" s="32">
        <f t="shared" si="51"/>
        <v>0</v>
      </c>
      <c r="P32" s="32">
        <f t="shared" si="51"/>
        <v>0</v>
      </c>
      <c r="Q32" s="32">
        <f t="shared" si="51"/>
        <v>0</v>
      </c>
      <c r="R32" s="32">
        <f t="shared" ref="R32:AA36" si="52">SUMIF($B$66:$B$91,$B32,R$66:R$91)</f>
        <v>0</v>
      </c>
      <c r="S32" s="32">
        <f t="shared" si="52"/>
        <v>0</v>
      </c>
      <c r="T32" s="32">
        <f t="shared" si="52"/>
        <v>0</v>
      </c>
      <c r="U32" s="32">
        <f t="shared" si="52"/>
        <v>0</v>
      </c>
      <c r="V32" s="32">
        <f t="shared" si="52"/>
        <v>0</v>
      </c>
      <c r="W32" s="32">
        <f t="shared" si="52"/>
        <v>0</v>
      </c>
      <c r="X32" s="32">
        <f t="shared" si="52"/>
        <v>0</v>
      </c>
      <c r="Y32" s="32">
        <f t="shared" si="52"/>
        <v>0</v>
      </c>
      <c r="Z32" s="32">
        <f t="shared" si="52"/>
        <v>0</v>
      </c>
      <c r="AA32" s="32">
        <f t="shared" si="52"/>
        <v>0</v>
      </c>
      <c r="AB32" s="32">
        <f t="shared" ref="AB32:AK36" si="53">SUMIF($B$66:$B$91,$B32,AB$66:AB$91)</f>
        <v>0</v>
      </c>
      <c r="AC32" s="32">
        <f t="shared" si="53"/>
        <v>0</v>
      </c>
      <c r="AD32" s="32">
        <f t="shared" si="53"/>
        <v>0</v>
      </c>
      <c r="AE32" s="32">
        <f t="shared" si="53"/>
        <v>0</v>
      </c>
      <c r="AF32" s="32">
        <f t="shared" si="53"/>
        <v>0</v>
      </c>
      <c r="AG32" s="32">
        <f t="shared" si="53"/>
        <v>0</v>
      </c>
      <c r="AH32" s="32">
        <f t="shared" si="53"/>
        <v>0</v>
      </c>
      <c r="AI32" s="32">
        <f t="shared" si="53"/>
        <v>0</v>
      </c>
      <c r="AJ32" s="32">
        <f t="shared" si="53"/>
        <v>0</v>
      </c>
      <c r="AK32" s="32">
        <f t="shared" si="53"/>
        <v>0</v>
      </c>
      <c r="AL32" s="32">
        <f t="shared" ref="AL32:AU36" si="54">SUMIF($B$66:$B$91,$B32,AL$66:AL$91)</f>
        <v>0</v>
      </c>
      <c r="AM32" s="32">
        <f t="shared" si="54"/>
        <v>0</v>
      </c>
      <c r="AN32" s="32">
        <f t="shared" si="54"/>
        <v>0</v>
      </c>
      <c r="AO32" s="32">
        <f t="shared" si="54"/>
        <v>0</v>
      </c>
      <c r="AP32" s="32">
        <f t="shared" si="54"/>
        <v>0</v>
      </c>
      <c r="AQ32" s="32">
        <f t="shared" si="54"/>
        <v>0</v>
      </c>
      <c r="AR32" s="32">
        <f t="shared" si="54"/>
        <v>0</v>
      </c>
      <c r="AS32" s="32">
        <f t="shared" si="54"/>
        <v>0</v>
      </c>
      <c r="AT32" s="32">
        <f t="shared" si="54"/>
        <v>0</v>
      </c>
      <c r="AU32" s="32">
        <f t="shared" si="54"/>
        <v>0</v>
      </c>
      <c r="AV32" s="32">
        <f t="shared" ref="AV32:BP36" si="55">SUMIF($B$66:$B$91,$B32,AV$66:AV$91)</f>
        <v>0</v>
      </c>
      <c r="AW32" s="32">
        <f t="shared" si="55"/>
        <v>0</v>
      </c>
      <c r="AX32" s="32">
        <f t="shared" si="55"/>
        <v>0</v>
      </c>
      <c r="AY32" s="32">
        <f t="shared" si="55"/>
        <v>0</v>
      </c>
      <c r="AZ32" s="32">
        <f t="shared" si="55"/>
        <v>0</v>
      </c>
      <c r="BA32" s="32">
        <f t="shared" si="55"/>
        <v>0</v>
      </c>
      <c r="BB32" s="32">
        <f t="shared" si="55"/>
        <v>0</v>
      </c>
      <c r="BC32" s="32">
        <f t="shared" si="55"/>
        <v>0</v>
      </c>
      <c r="BD32" s="32">
        <f t="shared" si="55"/>
        <v>0</v>
      </c>
      <c r="BE32" s="32">
        <f t="shared" si="55"/>
        <v>0</v>
      </c>
      <c r="BF32" s="32">
        <f t="shared" si="55"/>
        <v>0</v>
      </c>
      <c r="BG32" s="32">
        <f t="shared" si="55"/>
        <v>0</v>
      </c>
      <c r="BH32" s="32">
        <f t="shared" si="55"/>
        <v>0</v>
      </c>
      <c r="BI32" s="32">
        <f t="shared" si="55"/>
        <v>0</v>
      </c>
      <c r="BJ32" s="32">
        <f t="shared" si="55"/>
        <v>0</v>
      </c>
      <c r="BK32" s="32">
        <f t="shared" si="55"/>
        <v>0</v>
      </c>
      <c r="BL32" s="32">
        <f t="shared" si="55"/>
        <v>0</v>
      </c>
      <c r="BM32" s="32">
        <f t="shared" si="55"/>
        <v>0</v>
      </c>
      <c r="BN32" s="32">
        <f t="shared" si="55"/>
        <v>0</v>
      </c>
      <c r="BO32" s="32">
        <f t="shared" si="55"/>
        <v>0</v>
      </c>
      <c r="BP32" s="32">
        <f t="shared" si="55"/>
        <v>0</v>
      </c>
    </row>
    <row r="33" spans="1:68" ht="12.75" hidden="1" customHeight="1" outlineLevel="1" x14ac:dyDescent="0.2">
      <c r="A33" s="30"/>
      <c r="B33" s="67">
        <f>Remaining!A33</f>
        <v>440</v>
      </c>
      <c r="C33" s="28" t="str">
        <f>Remaining!B33</f>
        <v xml:space="preserve">Instrumentation Design         </v>
      </c>
      <c r="D33" s="32">
        <f t="shared" si="50"/>
        <v>0</v>
      </c>
      <c r="E33" s="32">
        <f t="shared" si="50"/>
        <v>0</v>
      </c>
      <c r="F33" s="32">
        <f t="shared" si="50"/>
        <v>0</v>
      </c>
      <c r="G33" s="32"/>
      <c r="H33" s="32">
        <f t="shared" si="51"/>
        <v>0</v>
      </c>
      <c r="I33" s="32">
        <f t="shared" si="51"/>
        <v>0</v>
      </c>
      <c r="J33" s="32">
        <f t="shared" si="51"/>
        <v>0</v>
      </c>
      <c r="K33" s="32">
        <f t="shared" si="51"/>
        <v>0</v>
      </c>
      <c r="L33" s="32">
        <f t="shared" si="51"/>
        <v>0</v>
      </c>
      <c r="M33" s="32">
        <f t="shared" si="51"/>
        <v>0</v>
      </c>
      <c r="N33" s="32">
        <f t="shared" si="51"/>
        <v>0</v>
      </c>
      <c r="O33" s="32">
        <f t="shared" si="51"/>
        <v>0</v>
      </c>
      <c r="P33" s="32">
        <f t="shared" si="51"/>
        <v>0</v>
      </c>
      <c r="Q33" s="32">
        <f t="shared" si="51"/>
        <v>0</v>
      </c>
      <c r="R33" s="32">
        <f t="shared" si="52"/>
        <v>0</v>
      </c>
      <c r="S33" s="32">
        <f t="shared" si="52"/>
        <v>0</v>
      </c>
      <c r="T33" s="32">
        <f t="shared" si="52"/>
        <v>0</v>
      </c>
      <c r="U33" s="32">
        <f t="shared" si="52"/>
        <v>0</v>
      </c>
      <c r="V33" s="32">
        <f t="shared" si="52"/>
        <v>0</v>
      </c>
      <c r="W33" s="32">
        <f t="shared" si="52"/>
        <v>0</v>
      </c>
      <c r="X33" s="32">
        <f t="shared" si="52"/>
        <v>0</v>
      </c>
      <c r="Y33" s="32">
        <f t="shared" si="52"/>
        <v>0</v>
      </c>
      <c r="Z33" s="32">
        <f t="shared" si="52"/>
        <v>0</v>
      </c>
      <c r="AA33" s="32">
        <f t="shared" si="52"/>
        <v>0</v>
      </c>
      <c r="AB33" s="32">
        <f t="shared" si="53"/>
        <v>0</v>
      </c>
      <c r="AC33" s="32">
        <f t="shared" si="53"/>
        <v>0</v>
      </c>
      <c r="AD33" s="32">
        <f t="shared" si="53"/>
        <v>0</v>
      </c>
      <c r="AE33" s="32">
        <f t="shared" si="53"/>
        <v>0</v>
      </c>
      <c r="AF33" s="32">
        <f t="shared" si="53"/>
        <v>0</v>
      </c>
      <c r="AG33" s="32">
        <f t="shared" si="53"/>
        <v>0</v>
      </c>
      <c r="AH33" s="32">
        <f t="shared" si="53"/>
        <v>0</v>
      </c>
      <c r="AI33" s="32">
        <f t="shared" si="53"/>
        <v>0</v>
      </c>
      <c r="AJ33" s="32">
        <f t="shared" si="53"/>
        <v>0</v>
      </c>
      <c r="AK33" s="32">
        <f t="shared" si="53"/>
        <v>0</v>
      </c>
      <c r="AL33" s="32">
        <f t="shared" si="54"/>
        <v>0</v>
      </c>
      <c r="AM33" s="32">
        <f t="shared" si="54"/>
        <v>0</v>
      </c>
      <c r="AN33" s="32">
        <f t="shared" si="54"/>
        <v>0</v>
      </c>
      <c r="AO33" s="32">
        <f t="shared" si="54"/>
        <v>0</v>
      </c>
      <c r="AP33" s="32">
        <f t="shared" si="54"/>
        <v>0</v>
      </c>
      <c r="AQ33" s="32">
        <f t="shared" si="54"/>
        <v>0</v>
      </c>
      <c r="AR33" s="32">
        <f t="shared" si="54"/>
        <v>0</v>
      </c>
      <c r="AS33" s="32">
        <f t="shared" si="54"/>
        <v>0</v>
      </c>
      <c r="AT33" s="32">
        <f t="shared" si="54"/>
        <v>0</v>
      </c>
      <c r="AU33" s="32">
        <f t="shared" si="54"/>
        <v>0</v>
      </c>
      <c r="AV33" s="32">
        <f t="shared" si="55"/>
        <v>0</v>
      </c>
      <c r="AW33" s="32">
        <f t="shared" si="55"/>
        <v>0</v>
      </c>
      <c r="AX33" s="32">
        <f t="shared" si="55"/>
        <v>0</v>
      </c>
      <c r="AY33" s="32">
        <f t="shared" si="55"/>
        <v>0</v>
      </c>
      <c r="AZ33" s="32">
        <f t="shared" si="55"/>
        <v>0</v>
      </c>
      <c r="BA33" s="32">
        <f t="shared" si="55"/>
        <v>0</v>
      </c>
      <c r="BB33" s="32">
        <f t="shared" si="55"/>
        <v>0</v>
      </c>
      <c r="BC33" s="32">
        <f t="shared" si="55"/>
        <v>0</v>
      </c>
      <c r="BD33" s="32">
        <f t="shared" si="55"/>
        <v>0</v>
      </c>
      <c r="BE33" s="32">
        <f t="shared" si="55"/>
        <v>0</v>
      </c>
      <c r="BF33" s="32">
        <f t="shared" si="55"/>
        <v>0</v>
      </c>
      <c r="BG33" s="32">
        <f t="shared" si="55"/>
        <v>0</v>
      </c>
      <c r="BH33" s="32">
        <f t="shared" si="55"/>
        <v>0</v>
      </c>
      <c r="BI33" s="32">
        <f t="shared" si="55"/>
        <v>0</v>
      </c>
      <c r="BJ33" s="32">
        <f t="shared" si="55"/>
        <v>0</v>
      </c>
      <c r="BK33" s="32">
        <f t="shared" si="55"/>
        <v>0</v>
      </c>
      <c r="BL33" s="32">
        <f t="shared" si="55"/>
        <v>0</v>
      </c>
      <c r="BM33" s="32">
        <f t="shared" si="55"/>
        <v>0</v>
      </c>
      <c r="BN33" s="32">
        <f t="shared" si="55"/>
        <v>0</v>
      </c>
      <c r="BO33" s="32">
        <f t="shared" si="55"/>
        <v>0</v>
      </c>
      <c r="BP33" s="32">
        <f t="shared" si="55"/>
        <v>0</v>
      </c>
    </row>
    <row r="34" spans="1:68" ht="12.75" hidden="1" customHeight="1" outlineLevel="1" x14ac:dyDescent="0.2">
      <c r="A34" s="30"/>
      <c r="B34" s="67">
        <f>Remaining!A34</f>
        <v>350</v>
      </c>
      <c r="C34" s="28" t="str">
        <f>Remaining!B34</f>
        <v xml:space="preserve">Controls Engineering           </v>
      </c>
      <c r="D34" s="32">
        <f t="shared" si="50"/>
        <v>0</v>
      </c>
      <c r="E34" s="32">
        <f t="shared" si="50"/>
        <v>0</v>
      </c>
      <c r="F34" s="32">
        <f t="shared" si="50"/>
        <v>0</v>
      </c>
      <c r="G34" s="32"/>
      <c r="H34" s="32">
        <f t="shared" si="51"/>
        <v>0</v>
      </c>
      <c r="I34" s="32">
        <f t="shared" si="51"/>
        <v>0</v>
      </c>
      <c r="J34" s="32">
        <f t="shared" si="51"/>
        <v>0</v>
      </c>
      <c r="K34" s="32">
        <f t="shared" si="51"/>
        <v>0</v>
      </c>
      <c r="L34" s="32">
        <f t="shared" si="51"/>
        <v>0</v>
      </c>
      <c r="M34" s="32">
        <f t="shared" si="51"/>
        <v>0</v>
      </c>
      <c r="N34" s="32">
        <f t="shared" si="51"/>
        <v>0</v>
      </c>
      <c r="O34" s="32">
        <f t="shared" si="51"/>
        <v>0</v>
      </c>
      <c r="P34" s="32">
        <f t="shared" si="51"/>
        <v>0</v>
      </c>
      <c r="Q34" s="32">
        <f t="shared" si="51"/>
        <v>0</v>
      </c>
      <c r="R34" s="32">
        <f t="shared" si="52"/>
        <v>0</v>
      </c>
      <c r="S34" s="32">
        <f t="shared" si="52"/>
        <v>0</v>
      </c>
      <c r="T34" s="32">
        <f t="shared" si="52"/>
        <v>0</v>
      </c>
      <c r="U34" s="32">
        <f t="shared" si="52"/>
        <v>0</v>
      </c>
      <c r="V34" s="32">
        <f t="shared" si="52"/>
        <v>0</v>
      </c>
      <c r="W34" s="32">
        <f t="shared" si="52"/>
        <v>0</v>
      </c>
      <c r="X34" s="32">
        <f t="shared" si="52"/>
        <v>0</v>
      </c>
      <c r="Y34" s="32">
        <f t="shared" si="52"/>
        <v>0</v>
      </c>
      <c r="Z34" s="32">
        <f t="shared" si="52"/>
        <v>0</v>
      </c>
      <c r="AA34" s="32">
        <f t="shared" si="52"/>
        <v>0</v>
      </c>
      <c r="AB34" s="32">
        <f t="shared" si="53"/>
        <v>0</v>
      </c>
      <c r="AC34" s="32">
        <f t="shared" si="53"/>
        <v>0</v>
      </c>
      <c r="AD34" s="32">
        <f t="shared" si="53"/>
        <v>0</v>
      </c>
      <c r="AE34" s="32">
        <f t="shared" si="53"/>
        <v>0</v>
      </c>
      <c r="AF34" s="32">
        <f t="shared" si="53"/>
        <v>0</v>
      </c>
      <c r="AG34" s="32">
        <f t="shared" si="53"/>
        <v>0</v>
      </c>
      <c r="AH34" s="32">
        <f t="shared" si="53"/>
        <v>0</v>
      </c>
      <c r="AI34" s="32">
        <f t="shared" si="53"/>
        <v>0</v>
      </c>
      <c r="AJ34" s="32">
        <f t="shared" si="53"/>
        <v>0</v>
      </c>
      <c r="AK34" s="32">
        <f t="shared" si="53"/>
        <v>0</v>
      </c>
      <c r="AL34" s="32">
        <f t="shared" si="54"/>
        <v>0</v>
      </c>
      <c r="AM34" s="32">
        <f t="shared" si="54"/>
        <v>0</v>
      </c>
      <c r="AN34" s="32">
        <f t="shared" si="54"/>
        <v>0</v>
      </c>
      <c r="AO34" s="32">
        <f t="shared" si="54"/>
        <v>0</v>
      </c>
      <c r="AP34" s="32">
        <f t="shared" si="54"/>
        <v>0</v>
      </c>
      <c r="AQ34" s="32">
        <f t="shared" si="54"/>
        <v>0</v>
      </c>
      <c r="AR34" s="32">
        <f t="shared" si="54"/>
        <v>0</v>
      </c>
      <c r="AS34" s="32">
        <f t="shared" si="54"/>
        <v>0</v>
      </c>
      <c r="AT34" s="32">
        <f t="shared" si="54"/>
        <v>0</v>
      </c>
      <c r="AU34" s="32">
        <f t="shared" si="54"/>
        <v>0</v>
      </c>
      <c r="AV34" s="32">
        <f t="shared" si="55"/>
        <v>0</v>
      </c>
      <c r="AW34" s="32">
        <f t="shared" si="55"/>
        <v>0</v>
      </c>
      <c r="AX34" s="32">
        <f t="shared" si="55"/>
        <v>0</v>
      </c>
      <c r="AY34" s="32">
        <f t="shared" si="55"/>
        <v>0</v>
      </c>
      <c r="AZ34" s="32">
        <f t="shared" si="55"/>
        <v>0</v>
      </c>
      <c r="BA34" s="32">
        <f t="shared" si="55"/>
        <v>0</v>
      </c>
      <c r="BB34" s="32">
        <f t="shared" si="55"/>
        <v>0</v>
      </c>
      <c r="BC34" s="32">
        <f t="shared" si="55"/>
        <v>0</v>
      </c>
      <c r="BD34" s="32">
        <f t="shared" si="55"/>
        <v>0</v>
      </c>
      <c r="BE34" s="32">
        <f t="shared" si="55"/>
        <v>0</v>
      </c>
      <c r="BF34" s="32">
        <f t="shared" si="55"/>
        <v>0</v>
      </c>
      <c r="BG34" s="32">
        <f t="shared" si="55"/>
        <v>0</v>
      </c>
      <c r="BH34" s="32">
        <f t="shared" si="55"/>
        <v>0</v>
      </c>
      <c r="BI34" s="32">
        <f t="shared" si="55"/>
        <v>0</v>
      </c>
      <c r="BJ34" s="32">
        <f t="shared" si="55"/>
        <v>0</v>
      </c>
      <c r="BK34" s="32">
        <f t="shared" si="55"/>
        <v>0</v>
      </c>
      <c r="BL34" s="32">
        <f t="shared" si="55"/>
        <v>0</v>
      </c>
      <c r="BM34" s="32">
        <f t="shared" si="55"/>
        <v>0</v>
      </c>
      <c r="BN34" s="32">
        <f t="shared" si="55"/>
        <v>0</v>
      </c>
      <c r="BO34" s="32">
        <f t="shared" si="55"/>
        <v>0</v>
      </c>
      <c r="BP34" s="32">
        <f t="shared" si="55"/>
        <v>0</v>
      </c>
    </row>
    <row r="35" spans="1:68" ht="12.75" hidden="1" customHeight="1" outlineLevel="1" x14ac:dyDescent="0.2">
      <c r="A35" s="30"/>
      <c r="B35" s="67">
        <f>Remaining!A35</f>
        <v>450</v>
      </c>
      <c r="C35" s="28" t="str">
        <f>Remaining!B35</f>
        <v xml:space="preserve">Controls Design                </v>
      </c>
      <c r="D35" s="32">
        <f t="shared" si="50"/>
        <v>0</v>
      </c>
      <c r="E35" s="32">
        <f t="shared" si="50"/>
        <v>0</v>
      </c>
      <c r="F35" s="32">
        <f t="shared" si="50"/>
        <v>0</v>
      </c>
      <c r="G35" s="32"/>
      <c r="H35" s="32">
        <f t="shared" si="51"/>
        <v>0</v>
      </c>
      <c r="I35" s="32">
        <f t="shared" si="51"/>
        <v>0</v>
      </c>
      <c r="J35" s="32">
        <f t="shared" si="51"/>
        <v>0</v>
      </c>
      <c r="K35" s="32">
        <f t="shared" si="51"/>
        <v>0</v>
      </c>
      <c r="L35" s="32">
        <f t="shared" si="51"/>
        <v>0</v>
      </c>
      <c r="M35" s="32">
        <f t="shared" si="51"/>
        <v>0</v>
      </c>
      <c r="N35" s="32">
        <f t="shared" si="51"/>
        <v>0</v>
      </c>
      <c r="O35" s="32">
        <f t="shared" si="51"/>
        <v>0</v>
      </c>
      <c r="P35" s="32">
        <f t="shared" si="51"/>
        <v>0</v>
      </c>
      <c r="Q35" s="32">
        <f t="shared" si="51"/>
        <v>0</v>
      </c>
      <c r="R35" s="32">
        <f t="shared" si="52"/>
        <v>0</v>
      </c>
      <c r="S35" s="32">
        <f t="shared" si="52"/>
        <v>0</v>
      </c>
      <c r="T35" s="32">
        <f t="shared" si="52"/>
        <v>0</v>
      </c>
      <c r="U35" s="32">
        <f t="shared" si="52"/>
        <v>0</v>
      </c>
      <c r="V35" s="32">
        <f t="shared" si="52"/>
        <v>0</v>
      </c>
      <c r="W35" s="32">
        <f t="shared" si="52"/>
        <v>0</v>
      </c>
      <c r="X35" s="32">
        <f t="shared" si="52"/>
        <v>0</v>
      </c>
      <c r="Y35" s="32">
        <f t="shared" si="52"/>
        <v>0</v>
      </c>
      <c r="Z35" s="32">
        <f t="shared" si="52"/>
        <v>0</v>
      </c>
      <c r="AA35" s="32">
        <f t="shared" si="52"/>
        <v>0</v>
      </c>
      <c r="AB35" s="32">
        <f t="shared" si="53"/>
        <v>0</v>
      </c>
      <c r="AC35" s="32">
        <f t="shared" si="53"/>
        <v>0</v>
      </c>
      <c r="AD35" s="32">
        <f t="shared" si="53"/>
        <v>0</v>
      </c>
      <c r="AE35" s="32">
        <f t="shared" si="53"/>
        <v>0</v>
      </c>
      <c r="AF35" s="32">
        <f t="shared" si="53"/>
        <v>0</v>
      </c>
      <c r="AG35" s="32">
        <f t="shared" si="53"/>
        <v>0</v>
      </c>
      <c r="AH35" s="32">
        <f t="shared" si="53"/>
        <v>0</v>
      </c>
      <c r="AI35" s="32">
        <f t="shared" si="53"/>
        <v>0</v>
      </c>
      <c r="AJ35" s="32">
        <f t="shared" si="53"/>
        <v>0</v>
      </c>
      <c r="AK35" s="32">
        <f t="shared" si="53"/>
        <v>0</v>
      </c>
      <c r="AL35" s="32">
        <f t="shared" si="54"/>
        <v>0</v>
      </c>
      <c r="AM35" s="32">
        <f t="shared" si="54"/>
        <v>0</v>
      </c>
      <c r="AN35" s="32">
        <f t="shared" si="54"/>
        <v>0</v>
      </c>
      <c r="AO35" s="32">
        <f t="shared" si="54"/>
        <v>0</v>
      </c>
      <c r="AP35" s="32">
        <f t="shared" si="54"/>
        <v>0</v>
      </c>
      <c r="AQ35" s="32">
        <f t="shared" si="54"/>
        <v>0</v>
      </c>
      <c r="AR35" s="32">
        <f t="shared" si="54"/>
        <v>0</v>
      </c>
      <c r="AS35" s="32">
        <f t="shared" si="54"/>
        <v>0</v>
      </c>
      <c r="AT35" s="32">
        <f t="shared" si="54"/>
        <v>0</v>
      </c>
      <c r="AU35" s="32">
        <f t="shared" si="54"/>
        <v>0</v>
      </c>
      <c r="AV35" s="32">
        <f t="shared" si="55"/>
        <v>0</v>
      </c>
      <c r="AW35" s="32">
        <f t="shared" si="55"/>
        <v>0</v>
      </c>
      <c r="AX35" s="32">
        <f t="shared" si="55"/>
        <v>0</v>
      </c>
      <c r="AY35" s="32">
        <f t="shared" si="55"/>
        <v>0</v>
      </c>
      <c r="AZ35" s="32">
        <f t="shared" si="55"/>
        <v>0</v>
      </c>
      <c r="BA35" s="32">
        <f t="shared" si="55"/>
        <v>0</v>
      </c>
      <c r="BB35" s="32">
        <f t="shared" si="55"/>
        <v>0</v>
      </c>
      <c r="BC35" s="32">
        <f t="shared" si="55"/>
        <v>0</v>
      </c>
      <c r="BD35" s="32">
        <f t="shared" si="55"/>
        <v>0</v>
      </c>
      <c r="BE35" s="32">
        <f t="shared" si="55"/>
        <v>0</v>
      </c>
      <c r="BF35" s="32">
        <f t="shared" si="55"/>
        <v>0</v>
      </c>
      <c r="BG35" s="32">
        <f t="shared" si="55"/>
        <v>0</v>
      </c>
      <c r="BH35" s="32">
        <f t="shared" si="55"/>
        <v>0</v>
      </c>
      <c r="BI35" s="32">
        <f t="shared" si="55"/>
        <v>0</v>
      </c>
      <c r="BJ35" s="32">
        <f t="shared" si="55"/>
        <v>0</v>
      </c>
      <c r="BK35" s="32">
        <f t="shared" si="55"/>
        <v>0</v>
      </c>
      <c r="BL35" s="32">
        <f t="shared" si="55"/>
        <v>0</v>
      </c>
      <c r="BM35" s="32">
        <f t="shared" si="55"/>
        <v>0</v>
      </c>
      <c r="BN35" s="32">
        <f t="shared" si="55"/>
        <v>0</v>
      </c>
      <c r="BO35" s="32">
        <f t="shared" si="55"/>
        <v>0</v>
      </c>
      <c r="BP35" s="32">
        <f t="shared" si="55"/>
        <v>0</v>
      </c>
    </row>
    <row r="36" spans="1:68" ht="12.75" hidden="1" customHeight="1" outlineLevel="1" x14ac:dyDescent="0.2">
      <c r="A36" s="30"/>
      <c r="B36" s="67">
        <f>Remaining!A36</f>
        <v>0</v>
      </c>
      <c r="C36" s="28">
        <f>Remaining!B36</f>
        <v>0</v>
      </c>
      <c r="D36" s="32">
        <f t="shared" si="50"/>
        <v>0</v>
      </c>
      <c r="E36" s="32">
        <f t="shared" si="50"/>
        <v>0</v>
      </c>
      <c r="F36" s="32">
        <f t="shared" si="50"/>
        <v>0</v>
      </c>
      <c r="G36" s="32"/>
      <c r="H36" s="32">
        <f t="shared" si="51"/>
        <v>0</v>
      </c>
      <c r="I36" s="32">
        <f t="shared" si="51"/>
        <v>0</v>
      </c>
      <c r="J36" s="32">
        <f t="shared" si="51"/>
        <v>0</v>
      </c>
      <c r="K36" s="32">
        <f t="shared" si="51"/>
        <v>0</v>
      </c>
      <c r="L36" s="32">
        <f t="shared" si="51"/>
        <v>0</v>
      </c>
      <c r="M36" s="32">
        <f t="shared" si="51"/>
        <v>0</v>
      </c>
      <c r="N36" s="32">
        <f t="shared" si="51"/>
        <v>0</v>
      </c>
      <c r="O36" s="32">
        <f t="shared" si="51"/>
        <v>0</v>
      </c>
      <c r="P36" s="32">
        <f t="shared" si="51"/>
        <v>0</v>
      </c>
      <c r="Q36" s="32">
        <f t="shared" si="51"/>
        <v>0</v>
      </c>
      <c r="R36" s="32">
        <f t="shared" si="52"/>
        <v>0</v>
      </c>
      <c r="S36" s="32">
        <f t="shared" si="52"/>
        <v>0</v>
      </c>
      <c r="T36" s="32">
        <f t="shared" si="52"/>
        <v>0</v>
      </c>
      <c r="U36" s="32">
        <f t="shared" si="52"/>
        <v>0</v>
      </c>
      <c r="V36" s="32">
        <f t="shared" si="52"/>
        <v>0</v>
      </c>
      <c r="W36" s="32">
        <f t="shared" si="52"/>
        <v>0</v>
      </c>
      <c r="X36" s="32">
        <f t="shared" si="52"/>
        <v>0</v>
      </c>
      <c r="Y36" s="32">
        <f t="shared" si="52"/>
        <v>0</v>
      </c>
      <c r="Z36" s="32">
        <f t="shared" si="52"/>
        <v>0</v>
      </c>
      <c r="AA36" s="32">
        <f t="shared" si="52"/>
        <v>0</v>
      </c>
      <c r="AB36" s="32">
        <f t="shared" si="53"/>
        <v>0</v>
      </c>
      <c r="AC36" s="32">
        <f t="shared" si="53"/>
        <v>0</v>
      </c>
      <c r="AD36" s="32">
        <f t="shared" si="53"/>
        <v>0</v>
      </c>
      <c r="AE36" s="32">
        <f t="shared" si="53"/>
        <v>0</v>
      </c>
      <c r="AF36" s="32">
        <f t="shared" si="53"/>
        <v>0</v>
      </c>
      <c r="AG36" s="32">
        <f t="shared" si="53"/>
        <v>0</v>
      </c>
      <c r="AH36" s="32">
        <f t="shared" si="53"/>
        <v>0</v>
      </c>
      <c r="AI36" s="32">
        <f t="shared" si="53"/>
        <v>0</v>
      </c>
      <c r="AJ36" s="32">
        <f t="shared" si="53"/>
        <v>0</v>
      </c>
      <c r="AK36" s="32">
        <f t="shared" si="53"/>
        <v>0</v>
      </c>
      <c r="AL36" s="32">
        <f t="shared" si="54"/>
        <v>0</v>
      </c>
      <c r="AM36" s="32">
        <f t="shared" si="54"/>
        <v>0</v>
      </c>
      <c r="AN36" s="32">
        <f t="shared" si="54"/>
        <v>0</v>
      </c>
      <c r="AO36" s="32">
        <f t="shared" si="54"/>
        <v>0</v>
      </c>
      <c r="AP36" s="32">
        <f t="shared" si="54"/>
        <v>0</v>
      </c>
      <c r="AQ36" s="32">
        <f t="shared" si="54"/>
        <v>0</v>
      </c>
      <c r="AR36" s="32">
        <f t="shared" si="54"/>
        <v>0</v>
      </c>
      <c r="AS36" s="32">
        <f t="shared" si="54"/>
        <v>0</v>
      </c>
      <c r="AT36" s="32">
        <f t="shared" si="54"/>
        <v>0</v>
      </c>
      <c r="AU36" s="32">
        <f t="shared" si="54"/>
        <v>0</v>
      </c>
      <c r="AV36" s="32">
        <f t="shared" si="55"/>
        <v>0</v>
      </c>
      <c r="AW36" s="32">
        <f t="shared" si="55"/>
        <v>0</v>
      </c>
      <c r="AX36" s="32">
        <f t="shared" si="55"/>
        <v>0</v>
      </c>
      <c r="AY36" s="32">
        <f t="shared" si="55"/>
        <v>0</v>
      </c>
      <c r="AZ36" s="32">
        <f t="shared" si="55"/>
        <v>0</v>
      </c>
      <c r="BA36" s="32">
        <f t="shared" si="55"/>
        <v>0</v>
      </c>
      <c r="BB36" s="32">
        <f t="shared" si="55"/>
        <v>0</v>
      </c>
      <c r="BC36" s="32">
        <f t="shared" si="55"/>
        <v>0</v>
      </c>
      <c r="BD36" s="32">
        <f t="shared" si="55"/>
        <v>0</v>
      </c>
      <c r="BE36" s="32">
        <f t="shared" si="55"/>
        <v>0</v>
      </c>
      <c r="BF36" s="32">
        <f t="shared" si="55"/>
        <v>0</v>
      </c>
      <c r="BG36" s="32">
        <f t="shared" si="55"/>
        <v>0</v>
      </c>
      <c r="BH36" s="32">
        <f t="shared" si="55"/>
        <v>0</v>
      </c>
      <c r="BI36" s="32">
        <f t="shared" si="55"/>
        <v>0</v>
      </c>
      <c r="BJ36" s="32">
        <f t="shared" si="55"/>
        <v>0</v>
      </c>
      <c r="BK36" s="32">
        <f t="shared" si="55"/>
        <v>0</v>
      </c>
      <c r="BL36" s="32">
        <f t="shared" si="55"/>
        <v>0</v>
      </c>
      <c r="BM36" s="32">
        <f t="shared" si="55"/>
        <v>0</v>
      </c>
      <c r="BN36" s="32">
        <f t="shared" si="55"/>
        <v>0</v>
      </c>
      <c r="BO36" s="32">
        <f t="shared" si="55"/>
        <v>0</v>
      </c>
      <c r="BP36" s="32">
        <f t="shared" si="55"/>
        <v>0</v>
      </c>
    </row>
    <row r="37" spans="1:68" ht="12.75" customHeight="1" collapsed="1" x14ac:dyDescent="0.2">
      <c r="A37" s="30"/>
      <c r="B37" s="149" t="str">
        <f>Remaining!A37</f>
        <v>06.</v>
      </c>
      <c r="C37" s="150" t="str">
        <f>Remaining!B37</f>
        <v>Structural Engineering &amp; Design</v>
      </c>
      <c r="D37" s="150">
        <f>SUM(D38:D40)</f>
        <v>4644</v>
      </c>
      <c r="E37" s="150">
        <f t="shared" ref="E37:AZ37" si="56">SUM(E38:E40)</f>
        <v>1335.65</v>
      </c>
      <c r="F37" s="150">
        <f t="shared" si="56"/>
        <v>3308.35</v>
      </c>
      <c r="G37" s="150"/>
      <c r="H37" s="150">
        <f t="shared" si="56"/>
        <v>0</v>
      </c>
      <c r="I37" s="150">
        <f t="shared" si="56"/>
        <v>0</v>
      </c>
      <c r="J37" s="150">
        <f t="shared" si="56"/>
        <v>0</v>
      </c>
      <c r="K37" s="150">
        <f t="shared" si="56"/>
        <v>0</v>
      </c>
      <c r="L37" s="150">
        <f t="shared" si="56"/>
        <v>0</v>
      </c>
      <c r="M37" s="150">
        <f t="shared" si="56"/>
        <v>0</v>
      </c>
      <c r="N37" s="150">
        <f t="shared" si="56"/>
        <v>0</v>
      </c>
      <c r="O37" s="150">
        <f t="shared" si="56"/>
        <v>0</v>
      </c>
      <c r="P37" s="150">
        <f t="shared" si="56"/>
        <v>0</v>
      </c>
      <c r="Q37" s="150">
        <f t="shared" si="56"/>
        <v>0</v>
      </c>
      <c r="R37" s="150">
        <f t="shared" si="56"/>
        <v>0</v>
      </c>
      <c r="S37" s="150">
        <f t="shared" si="56"/>
        <v>0</v>
      </c>
      <c r="T37" s="150">
        <f t="shared" si="56"/>
        <v>0</v>
      </c>
      <c r="U37" s="150">
        <f t="shared" si="56"/>
        <v>0</v>
      </c>
      <c r="V37" s="150">
        <f t="shared" si="56"/>
        <v>0</v>
      </c>
      <c r="W37" s="150">
        <f t="shared" si="56"/>
        <v>0</v>
      </c>
      <c r="X37" s="150">
        <f t="shared" si="56"/>
        <v>0</v>
      </c>
      <c r="Y37" s="150">
        <f t="shared" si="56"/>
        <v>126.37</v>
      </c>
      <c r="Z37" s="150">
        <f t="shared" si="56"/>
        <v>126.37</v>
      </c>
      <c r="AA37" s="150">
        <f t="shared" si="56"/>
        <v>101.1</v>
      </c>
      <c r="AB37" s="150">
        <f t="shared" si="56"/>
        <v>138.35</v>
      </c>
      <c r="AC37" s="150">
        <f t="shared" si="56"/>
        <v>141.34</v>
      </c>
      <c r="AD37" s="150">
        <f t="shared" si="56"/>
        <v>141.34</v>
      </c>
      <c r="AE37" s="150">
        <f t="shared" si="56"/>
        <v>149.34</v>
      </c>
      <c r="AF37" s="150">
        <f t="shared" si="56"/>
        <v>119.08000000000001</v>
      </c>
      <c r="AG37" s="150">
        <f t="shared" si="56"/>
        <v>151.34</v>
      </c>
      <c r="AH37" s="150">
        <f t="shared" si="56"/>
        <v>158.02000000000001</v>
      </c>
      <c r="AI37" s="150">
        <f t="shared" si="56"/>
        <v>149.13999999999999</v>
      </c>
      <c r="AJ37" s="150">
        <f t="shared" si="56"/>
        <v>149.13999999999999</v>
      </c>
      <c r="AK37" s="150">
        <f t="shared" si="56"/>
        <v>149.13999999999999</v>
      </c>
      <c r="AL37" s="150">
        <f t="shared" si="56"/>
        <v>133.19</v>
      </c>
      <c r="AM37" s="150">
        <f t="shared" si="56"/>
        <v>151.44999999999999</v>
      </c>
      <c r="AN37" s="150">
        <f t="shared" si="56"/>
        <v>148.16</v>
      </c>
      <c r="AO37" s="150">
        <f t="shared" si="56"/>
        <v>148.16</v>
      </c>
      <c r="AP37" s="150">
        <f t="shared" si="56"/>
        <v>0</v>
      </c>
      <c r="AQ37" s="150">
        <f t="shared" si="56"/>
        <v>0</v>
      </c>
      <c r="AR37" s="150">
        <f t="shared" si="56"/>
        <v>148.16</v>
      </c>
      <c r="AS37" s="150">
        <f t="shared" si="56"/>
        <v>121.3</v>
      </c>
      <c r="AT37" s="150">
        <f t="shared" si="56"/>
        <v>107.82</v>
      </c>
      <c r="AU37" s="150">
        <f t="shared" si="56"/>
        <v>107.82</v>
      </c>
      <c r="AV37" s="150">
        <f t="shared" si="56"/>
        <v>117.34</v>
      </c>
      <c r="AW37" s="150">
        <f t="shared" si="56"/>
        <v>131.62</v>
      </c>
      <c r="AX37" s="150">
        <f t="shared" si="56"/>
        <v>86.18</v>
      </c>
      <c r="AY37" s="150">
        <f t="shared" si="56"/>
        <v>36.049999999999997</v>
      </c>
      <c r="AZ37" s="150">
        <f t="shared" si="56"/>
        <v>16</v>
      </c>
      <c r="BA37" s="150">
        <f t="shared" ref="BA37:BP37" si="57">SUM(BA38:BA40)</f>
        <v>0</v>
      </c>
      <c r="BB37" s="150">
        <f t="shared" si="57"/>
        <v>1</v>
      </c>
      <c r="BC37" s="150">
        <f t="shared" si="57"/>
        <v>4</v>
      </c>
      <c r="BD37" s="150">
        <f t="shared" si="57"/>
        <v>5</v>
      </c>
      <c r="BE37" s="150">
        <f t="shared" si="57"/>
        <v>0</v>
      </c>
      <c r="BF37" s="150">
        <f t="shared" si="57"/>
        <v>0</v>
      </c>
      <c r="BG37" s="150">
        <f t="shared" si="57"/>
        <v>0</v>
      </c>
      <c r="BH37" s="150">
        <f t="shared" si="57"/>
        <v>0</v>
      </c>
      <c r="BI37" s="150">
        <f t="shared" si="57"/>
        <v>0</v>
      </c>
      <c r="BJ37" s="150">
        <f t="shared" si="57"/>
        <v>6</v>
      </c>
      <c r="BK37" s="150">
        <f t="shared" si="57"/>
        <v>10</v>
      </c>
      <c r="BL37" s="150">
        <f t="shared" si="57"/>
        <v>8</v>
      </c>
      <c r="BM37" s="150">
        <f t="shared" si="57"/>
        <v>6</v>
      </c>
      <c r="BN37" s="150">
        <f t="shared" si="57"/>
        <v>6</v>
      </c>
      <c r="BO37" s="150">
        <f t="shared" si="57"/>
        <v>9</v>
      </c>
      <c r="BP37" s="150">
        <f t="shared" si="57"/>
        <v>0</v>
      </c>
    </row>
    <row r="38" spans="1:68" ht="12.75" hidden="1" customHeight="1" outlineLevel="1" x14ac:dyDescent="0.2">
      <c r="A38" s="30"/>
      <c r="B38" s="67">
        <f>Remaining!A38</f>
        <v>360</v>
      </c>
      <c r="C38" s="28" t="str">
        <f>Remaining!B38</f>
        <v xml:space="preserve">Structural Engineering         </v>
      </c>
      <c r="D38" s="32">
        <f t="shared" ref="D38:F40" si="58">SUMIF($B$66:$B$91,$B38,D$66:D$91)</f>
        <v>2134</v>
      </c>
      <c r="E38" s="32">
        <f t="shared" si="58"/>
        <v>593.15</v>
      </c>
      <c r="F38" s="32">
        <f t="shared" si="58"/>
        <v>1540.85</v>
      </c>
      <c r="G38" s="32"/>
      <c r="H38" s="32">
        <f t="shared" ref="H38:Q40" si="59">SUMIF($B$66:$B$91,$B38,H$66:H$91)</f>
        <v>0</v>
      </c>
      <c r="I38" s="32">
        <f t="shared" si="59"/>
        <v>0</v>
      </c>
      <c r="J38" s="32">
        <f t="shared" si="59"/>
        <v>0</v>
      </c>
      <c r="K38" s="32">
        <f t="shared" si="59"/>
        <v>0</v>
      </c>
      <c r="L38" s="32">
        <f t="shared" si="59"/>
        <v>0</v>
      </c>
      <c r="M38" s="32">
        <f t="shared" si="59"/>
        <v>0</v>
      </c>
      <c r="N38" s="32">
        <f t="shared" si="59"/>
        <v>0</v>
      </c>
      <c r="O38" s="32">
        <f t="shared" si="59"/>
        <v>0</v>
      </c>
      <c r="P38" s="32">
        <f t="shared" si="59"/>
        <v>0</v>
      </c>
      <c r="Q38" s="32">
        <f t="shared" si="59"/>
        <v>0</v>
      </c>
      <c r="R38" s="32">
        <f t="shared" ref="R38:AA40" si="60">SUMIF($B$66:$B$91,$B38,R$66:R$91)</f>
        <v>0</v>
      </c>
      <c r="S38" s="32">
        <f t="shared" si="60"/>
        <v>0</v>
      </c>
      <c r="T38" s="32">
        <f t="shared" si="60"/>
        <v>0</v>
      </c>
      <c r="U38" s="32">
        <f t="shared" si="60"/>
        <v>0</v>
      </c>
      <c r="V38" s="32">
        <f t="shared" si="60"/>
        <v>0</v>
      </c>
      <c r="W38" s="32">
        <f t="shared" si="60"/>
        <v>0</v>
      </c>
      <c r="X38" s="32">
        <f t="shared" si="60"/>
        <v>0</v>
      </c>
      <c r="Y38" s="32">
        <f t="shared" si="60"/>
        <v>47.11</v>
      </c>
      <c r="Z38" s="32">
        <f t="shared" si="60"/>
        <v>47.11</v>
      </c>
      <c r="AA38" s="32">
        <f t="shared" si="60"/>
        <v>37.69</v>
      </c>
      <c r="AB38" s="32">
        <f t="shared" ref="AB38:AK40" si="61">SUMIF($B$66:$B$91,$B38,AB$66:AB$91)</f>
        <v>52.69</v>
      </c>
      <c r="AC38" s="32">
        <f t="shared" si="61"/>
        <v>54.08</v>
      </c>
      <c r="AD38" s="32">
        <f t="shared" si="61"/>
        <v>54.08</v>
      </c>
      <c r="AE38" s="32">
        <f t="shared" si="61"/>
        <v>58.08</v>
      </c>
      <c r="AF38" s="32">
        <f t="shared" si="61"/>
        <v>49.27</v>
      </c>
      <c r="AG38" s="32">
        <f t="shared" si="61"/>
        <v>64.08</v>
      </c>
      <c r="AH38" s="32">
        <f t="shared" si="61"/>
        <v>63.82</v>
      </c>
      <c r="AI38" s="32">
        <f t="shared" si="61"/>
        <v>56.98</v>
      </c>
      <c r="AJ38" s="32">
        <f t="shared" si="61"/>
        <v>56.98</v>
      </c>
      <c r="AK38" s="32">
        <f t="shared" si="61"/>
        <v>56.98</v>
      </c>
      <c r="AL38" s="32">
        <f t="shared" ref="AL38:AU40" si="62">SUMIF($B$66:$B$91,$B38,AL$66:AL$91)</f>
        <v>53.9</v>
      </c>
      <c r="AM38" s="32">
        <f t="shared" si="62"/>
        <v>71.099999999999994</v>
      </c>
      <c r="AN38" s="32">
        <f t="shared" si="62"/>
        <v>73.77</v>
      </c>
      <c r="AO38" s="32">
        <f t="shared" si="62"/>
        <v>73.77</v>
      </c>
      <c r="AP38" s="32">
        <f t="shared" si="62"/>
        <v>0</v>
      </c>
      <c r="AQ38" s="32">
        <f t="shared" si="62"/>
        <v>0</v>
      </c>
      <c r="AR38" s="32">
        <f t="shared" si="62"/>
        <v>73.77</v>
      </c>
      <c r="AS38" s="32">
        <f t="shared" si="62"/>
        <v>60.94</v>
      </c>
      <c r="AT38" s="32">
        <f t="shared" si="62"/>
        <v>54.6</v>
      </c>
      <c r="AU38" s="32">
        <f t="shared" si="62"/>
        <v>54.6</v>
      </c>
      <c r="AV38" s="32">
        <f t="shared" ref="AV38:BP40" si="63">SUMIF($B$66:$B$91,$B38,AV$66:AV$91)</f>
        <v>70.3</v>
      </c>
      <c r="AW38" s="32">
        <f t="shared" si="63"/>
        <v>93.86</v>
      </c>
      <c r="AX38" s="32">
        <f t="shared" si="63"/>
        <v>61.97</v>
      </c>
      <c r="AY38" s="32">
        <f t="shared" si="63"/>
        <v>28.29</v>
      </c>
      <c r="AZ38" s="32">
        <f t="shared" si="63"/>
        <v>16</v>
      </c>
      <c r="BA38" s="32">
        <f t="shared" si="63"/>
        <v>0</v>
      </c>
      <c r="BB38" s="32">
        <f t="shared" si="63"/>
        <v>1</v>
      </c>
      <c r="BC38" s="32">
        <f t="shared" si="63"/>
        <v>4</v>
      </c>
      <c r="BD38" s="32">
        <f t="shared" si="63"/>
        <v>5</v>
      </c>
      <c r="BE38" s="32">
        <f t="shared" si="63"/>
        <v>0</v>
      </c>
      <c r="BF38" s="32">
        <f t="shared" si="63"/>
        <v>0</v>
      </c>
      <c r="BG38" s="32">
        <f t="shared" si="63"/>
        <v>0</v>
      </c>
      <c r="BH38" s="32">
        <f t="shared" si="63"/>
        <v>0</v>
      </c>
      <c r="BI38" s="32">
        <f t="shared" si="63"/>
        <v>0</v>
      </c>
      <c r="BJ38" s="32">
        <f t="shared" si="63"/>
        <v>6</v>
      </c>
      <c r="BK38" s="32">
        <f t="shared" si="63"/>
        <v>10</v>
      </c>
      <c r="BL38" s="32">
        <f t="shared" si="63"/>
        <v>8</v>
      </c>
      <c r="BM38" s="32">
        <f t="shared" si="63"/>
        <v>6</v>
      </c>
      <c r="BN38" s="32">
        <f t="shared" si="63"/>
        <v>6</v>
      </c>
      <c r="BO38" s="32">
        <f t="shared" si="63"/>
        <v>9</v>
      </c>
      <c r="BP38" s="32">
        <f t="shared" si="63"/>
        <v>0</v>
      </c>
    </row>
    <row r="39" spans="1:68" ht="12.75" hidden="1" customHeight="1" outlineLevel="1" x14ac:dyDescent="0.2">
      <c r="A39" s="30"/>
      <c r="B39" s="67">
        <f>Remaining!A39</f>
        <v>460</v>
      </c>
      <c r="C39" s="28" t="str">
        <f>Remaining!B39</f>
        <v xml:space="preserve">Structural Design              </v>
      </c>
      <c r="D39" s="32">
        <f t="shared" si="58"/>
        <v>2510</v>
      </c>
      <c r="E39" s="32">
        <f t="shared" si="58"/>
        <v>742.5</v>
      </c>
      <c r="F39" s="32">
        <f t="shared" si="58"/>
        <v>1767.5</v>
      </c>
      <c r="G39" s="32"/>
      <c r="H39" s="32">
        <f t="shared" si="59"/>
        <v>0</v>
      </c>
      <c r="I39" s="32">
        <f t="shared" si="59"/>
        <v>0</v>
      </c>
      <c r="J39" s="32">
        <f t="shared" si="59"/>
        <v>0</v>
      </c>
      <c r="K39" s="32">
        <f t="shared" si="59"/>
        <v>0</v>
      </c>
      <c r="L39" s="32">
        <f t="shared" si="59"/>
        <v>0</v>
      </c>
      <c r="M39" s="32">
        <f t="shared" si="59"/>
        <v>0</v>
      </c>
      <c r="N39" s="32">
        <f t="shared" si="59"/>
        <v>0</v>
      </c>
      <c r="O39" s="32">
        <f t="shared" si="59"/>
        <v>0</v>
      </c>
      <c r="P39" s="32">
        <f t="shared" si="59"/>
        <v>0</v>
      </c>
      <c r="Q39" s="32">
        <f t="shared" si="59"/>
        <v>0</v>
      </c>
      <c r="R39" s="32">
        <f t="shared" si="60"/>
        <v>0</v>
      </c>
      <c r="S39" s="32">
        <f t="shared" si="60"/>
        <v>0</v>
      </c>
      <c r="T39" s="32">
        <f t="shared" si="60"/>
        <v>0</v>
      </c>
      <c r="U39" s="32">
        <f t="shared" si="60"/>
        <v>0</v>
      </c>
      <c r="V39" s="32">
        <f t="shared" si="60"/>
        <v>0</v>
      </c>
      <c r="W39" s="32">
        <f t="shared" si="60"/>
        <v>0</v>
      </c>
      <c r="X39" s="32">
        <f t="shared" si="60"/>
        <v>0</v>
      </c>
      <c r="Y39" s="32">
        <f t="shared" si="60"/>
        <v>79.260000000000005</v>
      </c>
      <c r="Z39" s="32">
        <f t="shared" si="60"/>
        <v>79.260000000000005</v>
      </c>
      <c r="AA39" s="32">
        <f t="shared" si="60"/>
        <v>63.41</v>
      </c>
      <c r="AB39" s="32">
        <f t="shared" si="61"/>
        <v>85.66</v>
      </c>
      <c r="AC39" s="32">
        <f t="shared" si="61"/>
        <v>87.26</v>
      </c>
      <c r="AD39" s="32">
        <f t="shared" si="61"/>
        <v>87.26</v>
      </c>
      <c r="AE39" s="32">
        <f t="shared" si="61"/>
        <v>91.26</v>
      </c>
      <c r="AF39" s="32">
        <f t="shared" si="61"/>
        <v>69.81</v>
      </c>
      <c r="AG39" s="32">
        <f t="shared" si="61"/>
        <v>87.26</v>
      </c>
      <c r="AH39" s="32">
        <f t="shared" si="61"/>
        <v>94.2</v>
      </c>
      <c r="AI39" s="32">
        <f t="shared" si="61"/>
        <v>92.16</v>
      </c>
      <c r="AJ39" s="32">
        <f t="shared" si="61"/>
        <v>92.16</v>
      </c>
      <c r="AK39" s="32">
        <f t="shared" si="61"/>
        <v>92.16</v>
      </c>
      <c r="AL39" s="32">
        <f t="shared" si="62"/>
        <v>79.290000000000006</v>
      </c>
      <c r="AM39" s="32">
        <f t="shared" si="62"/>
        <v>80.349999999999994</v>
      </c>
      <c r="AN39" s="32">
        <f t="shared" si="62"/>
        <v>74.39</v>
      </c>
      <c r="AO39" s="32">
        <f t="shared" si="62"/>
        <v>74.39</v>
      </c>
      <c r="AP39" s="32">
        <f t="shared" si="62"/>
        <v>0</v>
      </c>
      <c r="AQ39" s="32">
        <f t="shared" si="62"/>
        <v>0</v>
      </c>
      <c r="AR39" s="32">
        <f t="shared" si="62"/>
        <v>74.39</v>
      </c>
      <c r="AS39" s="32">
        <f t="shared" si="62"/>
        <v>60.36</v>
      </c>
      <c r="AT39" s="32">
        <f t="shared" si="62"/>
        <v>53.22</v>
      </c>
      <c r="AU39" s="32">
        <f t="shared" si="62"/>
        <v>53.22</v>
      </c>
      <c r="AV39" s="32">
        <f t="shared" si="63"/>
        <v>47.04</v>
      </c>
      <c r="AW39" s="32">
        <f t="shared" si="63"/>
        <v>37.76</v>
      </c>
      <c r="AX39" s="32">
        <f t="shared" si="63"/>
        <v>24.21</v>
      </c>
      <c r="AY39" s="32">
        <f t="shared" si="63"/>
        <v>7.76</v>
      </c>
      <c r="AZ39" s="32">
        <f t="shared" si="63"/>
        <v>0</v>
      </c>
      <c r="BA39" s="32">
        <f t="shared" si="63"/>
        <v>0</v>
      </c>
      <c r="BB39" s="32">
        <f t="shared" si="63"/>
        <v>0</v>
      </c>
      <c r="BC39" s="32">
        <f t="shared" si="63"/>
        <v>0</v>
      </c>
      <c r="BD39" s="32">
        <f t="shared" si="63"/>
        <v>0</v>
      </c>
      <c r="BE39" s="32">
        <f t="shared" si="63"/>
        <v>0</v>
      </c>
      <c r="BF39" s="32">
        <f t="shared" si="63"/>
        <v>0</v>
      </c>
      <c r="BG39" s="32">
        <f t="shared" si="63"/>
        <v>0</v>
      </c>
      <c r="BH39" s="32">
        <f t="shared" si="63"/>
        <v>0</v>
      </c>
      <c r="BI39" s="32">
        <f t="shared" si="63"/>
        <v>0</v>
      </c>
      <c r="BJ39" s="32">
        <f t="shared" si="63"/>
        <v>0</v>
      </c>
      <c r="BK39" s="32">
        <f t="shared" si="63"/>
        <v>0</v>
      </c>
      <c r="BL39" s="32">
        <f t="shared" si="63"/>
        <v>0</v>
      </c>
      <c r="BM39" s="32">
        <f t="shared" si="63"/>
        <v>0</v>
      </c>
      <c r="BN39" s="32">
        <f t="shared" si="63"/>
        <v>0</v>
      </c>
      <c r="BO39" s="32">
        <f t="shared" si="63"/>
        <v>0</v>
      </c>
      <c r="BP39" s="32">
        <f t="shared" si="63"/>
        <v>0</v>
      </c>
    </row>
    <row r="40" spans="1:68" ht="12.75" hidden="1" customHeight="1" outlineLevel="1" x14ac:dyDescent="0.2">
      <c r="A40" s="30"/>
      <c r="B40" s="67">
        <f>Remaining!A40</f>
        <v>0</v>
      </c>
      <c r="C40" s="28">
        <f>Remaining!B40</f>
        <v>0</v>
      </c>
      <c r="D40" s="32">
        <f t="shared" si="58"/>
        <v>0</v>
      </c>
      <c r="E40" s="32">
        <f t="shared" si="58"/>
        <v>0</v>
      </c>
      <c r="F40" s="32">
        <f t="shared" si="58"/>
        <v>0</v>
      </c>
      <c r="G40" s="32"/>
      <c r="H40" s="32">
        <f t="shared" si="59"/>
        <v>0</v>
      </c>
      <c r="I40" s="32">
        <f t="shared" si="59"/>
        <v>0</v>
      </c>
      <c r="J40" s="32">
        <f t="shared" si="59"/>
        <v>0</v>
      </c>
      <c r="K40" s="32">
        <f t="shared" si="59"/>
        <v>0</v>
      </c>
      <c r="L40" s="32">
        <f t="shared" si="59"/>
        <v>0</v>
      </c>
      <c r="M40" s="32">
        <f t="shared" si="59"/>
        <v>0</v>
      </c>
      <c r="N40" s="32">
        <f t="shared" si="59"/>
        <v>0</v>
      </c>
      <c r="O40" s="32">
        <f t="shared" si="59"/>
        <v>0</v>
      </c>
      <c r="P40" s="32">
        <f t="shared" si="59"/>
        <v>0</v>
      </c>
      <c r="Q40" s="32">
        <f t="shared" si="59"/>
        <v>0</v>
      </c>
      <c r="R40" s="32">
        <f t="shared" si="60"/>
        <v>0</v>
      </c>
      <c r="S40" s="32">
        <f t="shared" si="60"/>
        <v>0</v>
      </c>
      <c r="T40" s="32">
        <f t="shared" si="60"/>
        <v>0</v>
      </c>
      <c r="U40" s="32">
        <f t="shared" si="60"/>
        <v>0</v>
      </c>
      <c r="V40" s="32">
        <f t="shared" si="60"/>
        <v>0</v>
      </c>
      <c r="W40" s="32">
        <f t="shared" si="60"/>
        <v>0</v>
      </c>
      <c r="X40" s="32">
        <f t="shared" si="60"/>
        <v>0</v>
      </c>
      <c r="Y40" s="32">
        <f t="shared" si="60"/>
        <v>0</v>
      </c>
      <c r="Z40" s="32">
        <f t="shared" si="60"/>
        <v>0</v>
      </c>
      <c r="AA40" s="32">
        <f t="shared" si="60"/>
        <v>0</v>
      </c>
      <c r="AB40" s="32">
        <f t="shared" si="61"/>
        <v>0</v>
      </c>
      <c r="AC40" s="32">
        <f t="shared" si="61"/>
        <v>0</v>
      </c>
      <c r="AD40" s="32">
        <f t="shared" si="61"/>
        <v>0</v>
      </c>
      <c r="AE40" s="32">
        <f t="shared" si="61"/>
        <v>0</v>
      </c>
      <c r="AF40" s="32">
        <f t="shared" si="61"/>
        <v>0</v>
      </c>
      <c r="AG40" s="32">
        <f t="shared" si="61"/>
        <v>0</v>
      </c>
      <c r="AH40" s="32">
        <f t="shared" si="61"/>
        <v>0</v>
      </c>
      <c r="AI40" s="32">
        <f t="shared" si="61"/>
        <v>0</v>
      </c>
      <c r="AJ40" s="32">
        <f t="shared" si="61"/>
        <v>0</v>
      </c>
      <c r="AK40" s="32">
        <f t="shared" si="61"/>
        <v>0</v>
      </c>
      <c r="AL40" s="32">
        <f t="shared" si="62"/>
        <v>0</v>
      </c>
      <c r="AM40" s="32">
        <f t="shared" si="62"/>
        <v>0</v>
      </c>
      <c r="AN40" s="32">
        <f t="shared" si="62"/>
        <v>0</v>
      </c>
      <c r="AO40" s="32">
        <f t="shared" si="62"/>
        <v>0</v>
      </c>
      <c r="AP40" s="32">
        <f t="shared" si="62"/>
        <v>0</v>
      </c>
      <c r="AQ40" s="32">
        <f t="shared" si="62"/>
        <v>0</v>
      </c>
      <c r="AR40" s="32">
        <f t="shared" si="62"/>
        <v>0</v>
      </c>
      <c r="AS40" s="32">
        <f t="shared" si="62"/>
        <v>0</v>
      </c>
      <c r="AT40" s="32">
        <f t="shared" si="62"/>
        <v>0</v>
      </c>
      <c r="AU40" s="32">
        <f t="shared" si="62"/>
        <v>0</v>
      </c>
      <c r="AV40" s="32">
        <f t="shared" si="63"/>
        <v>0</v>
      </c>
      <c r="AW40" s="32">
        <f t="shared" si="63"/>
        <v>0</v>
      </c>
      <c r="AX40" s="32">
        <f t="shared" si="63"/>
        <v>0</v>
      </c>
      <c r="AY40" s="32">
        <f t="shared" si="63"/>
        <v>0</v>
      </c>
      <c r="AZ40" s="32">
        <f t="shared" si="63"/>
        <v>0</v>
      </c>
      <c r="BA40" s="32">
        <f t="shared" si="63"/>
        <v>0</v>
      </c>
      <c r="BB40" s="32">
        <f t="shared" si="63"/>
        <v>0</v>
      </c>
      <c r="BC40" s="32">
        <f t="shared" si="63"/>
        <v>0</v>
      </c>
      <c r="BD40" s="32">
        <f t="shared" si="63"/>
        <v>0</v>
      </c>
      <c r="BE40" s="32">
        <f t="shared" si="63"/>
        <v>0</v>
      </c>
      <c r="BF40" s="32">
        <f t="shared" si="63"/>
        <v>0</v>
      </c>
      <c r="BG40" s="32">
        <f t="shared" si="63"/>
        <v>0</v>
      </c>
      <c r="BH40" s="32">
        <f t="shared" si="63"/>
        <v>0</v>
      </c>
      <c r="BI40" s="32">
        <f t="shared" si="63"/>
        <v>0</v>
      </c>
      <c r="BJ40" s="32">
        <f t="shared" si="63"/>
        <v>0</v>
      </c>
      <c r="BK40" s="32">
        <f t="shared" si="63"/>
        <v>0</v>
      </c>
      <c r="BL40" s="32">
        <f t="shared" si="63"/>
        <v>0</v>
      </c>
      <c r="BM40" s="32">
        <f t="shared" si="63"/>
        <v>0</v>
      </c>
      <c r="BN40" s="32">
        <f t="shared" si="63"/>
        <v>0</v>
      </c>
      <c r="BO40" s="32">
        <f t="shared" si="63"/>
        <v>0</v>
      </c>
      <c r="BP40" s="32">
        <f t="shared" si="63"/>
        <v>0</v>
      </c>
    </row>
    <row r="41" spans="1:68" s="38" customFormat="1" ht="12.75" customHeight="1" collapsed="1" x14ac:dyDescent="0.2">
      <c r="A41" s="27"/>
      <c r="B41" s="149" t="str">
        <f>Remaining!A41</f>
        <v>07.</v>
      </c>
      <c r="C41" s="150" t="str">
        <f>Remaining!B41</f>
        <v>Piping Design &amp; EAS</v>
      </c>
      <c r="D41" s="150">
        <f>SUM(D42:D44)</f>
        <v>204</v>
      </c>
      <c r="E41" s="150">
        <f t="shared" ref="E41:AZ41" si="64">SUM(E42:E44)</f>
        <v>90.5</v>
      </c>
      <c r="F41" s="150">
        <f t="shared" si="64"/>
        <v>113.5</v>
      </c>
      <c r="G41" s="150"/>
      <c r="H41" s="150">
        <f t="shared" si="64"/>
        <v>0</v>
      </c>
      <c r="I41" s="150">
        <f t="shared" si="64"/>
        <v>0</v>
      </c>
      <c r="J41" s="150">
        <f t="shared" si="64"/>
        <v>0</v>
      </c>
      <c r="K41" s="150">
        <f t="shared" si="64"/>
        <v>0</v>
      </c>
      <c r="L41" s="150">
        <f t="shared" si="64"/>
        <v>0</v>
      </c>
      <c r="M41" s="150">
        <f t="shared" si="64"/>
        <v>0</v>
      </c>
      <c r="N41" s="150">
        <f t="shared" si="64"/>
        <v>0</v>
      </c>
      <c r="O41" s="150">
        <f t="shared" si="64"/>
        <v>0</v>
      </c>
      <c r="P41" s="150">
        <f t="shared" si="64"/>
        <v>0</v>
      </c>
      <c r="Q41" s="150">
        <f t="shared" si="64"/>
        <v>0</v>
      </c>
      <c r="R41" s="150">
        <f t="shared" si="64"/>
        <v>0</v>
      </c>
      <c r="S41" s="150">
        <f t="shared" si="64"/>
        <v>0</v>
      </c>
      <c r="T41" s="150">
        <f t="shared" si="64"/>
        <v>0</v>
      </c>
      <c r="U41" s="150">
        <f t="shared" si="64"/>
        <v>0</v>
      </c>
      <c r="V41" s="150">
        <f t="shared" si="64"/>
        <v>0</v>
      </c>
      <c r="W41" s="150">
        <f t="shared" si="64"/>
        <v>0</v>
      </c>
      <c r="X41" s="150">
        <f t="shared" si="64"/>
        <v>0</v>
      </c>
      <c r="Y41" s="150">
        <f t="shared" si="64"/>
        <v>5.56</v>
      </c>
      <c r="Z41" s="150">
        <f t="shared" si="64"/>
        <v>5.56</v>
      </c>
      <c r="AA41" s="150">
        <f t="shared" si="64"/>
        <v>4.45</v>
      </c>
      <c r="AB41" s="150">
        <f t="shared" si="64"/>
        <v>5.56</v>
      </c>
      <c r="AC41" s="150">
        <f t="shared" si="64"/>
        <v>5.56</v>
      </c>
      <c r="AD41" s="150">
        <f t="shared" si="64"/>
        <v>5.56</v>
      </c>
      <c r="AE41" s="150">
        <f t="shared" si="64"/>
        <v>5.56</v>
      </c>
      <c r="AF41" s="150">
        <f t="shared" si="64"/>
        <v>4.45</v>
      </c>
      <c r="AG41" s="150">
        <f t="shared" si="64"/>
        <v>5.56</v>
      </c>
      <c r="AH41" s="150">
        <f t="shared" si="64"/>
        <v>5.56</v>
      </c>
      <c r="AI41" s="150">
        <f t="shared" si="64"/>
        <v>5.56</v>
      </c>
      <c r="AJ41" s="150">
        <f t="shared" si="64"/>
        <v>5.56</v>
      </c>
      <c r="AK41" s="150">
        <f t="shared" si="64"/>
        <v>5.56</v>
      </c>
      <c r="AL41" s="150">
        <f t="shared" si="64"/>
        <v>5.56</v>
      </c>
      <c r="AM41" s="150">
        <f t="shared" si="64"/>
        <v>5.56</v>
      </c>
      <c r="AN41" s="150">
        <f t="shared" si="64"/>
        <v>5.56</v>
      </c>
      <c r="AO41" s="150">
        <f t="shared" si="64"/>
        <v>5.56</v>
      </c>
      <c r="AP41" s="150">
        <f t="shared" si="64"/>
        <v>0</v>
      </c>
      <c r="AQ41" s="150">
        <f t="shared" si="64"/>
        <v>0</v>
      </c>
      <c r="AR41" s="150">
        <f t="shared" si="64"/>
        <v>5.56</v>
      </c>
      <c r="AS41" s="150">
        <f t="shared" si="64"/>
        <v>5.56</v>
      </c>
      <c r="AT41" s="150">
        <f t="shared" si="64"/>
        <v>5.56</v>
      </c>
      <c r="AU41" s="150">
        <f t="shared" si="64"/>
        <v>4.45</v>
      </c>
      <c r="AV41" s="150">
        <f t="shared" si="64"/>
        <v>0</v>
      </c>
      <c r="AW41" s="150">
        <f t="shared" si="64"/>
        <v>0</v>
      </c>
      <c r="AX41" s="150">
        <f t="shared" si="64"/>
        <v>0</v>
      </c>
      <c r="AY41" s="150">
        <f t="shared" si="64"/>
        <v>0</v>
      </c>
      <c r="AZ41" s="150">
        <f t="shared" si="64"/>
        <v>0</v>
      </c>
      <c r="BA41" s="150">
        <f t="shared" ref="BA41:BP41" si="65">SUM(BA42:BA44)</f>
        <v>0</v>
      </c>
      <c r="BB41" s="150">
        <f t="shared" si="65"/>
        <v>0</v>
      </c>
      <c r="BC41" s="150">
        <f t="shared" si="65"/>
        <v>0</v>
      </c>
      <c r="BD41" s="150">
        <f t="shared" si="65"/>
        <v>0</v>
      </c>
      <c r="BE41" s="150">
        <f t="shared" si="65"/>
        <v>0</v>
      </c>
      <c r="BF41" s="150">
        <f t="shared" si="65"/>
        <v>0</v>
      </c>
      <c r="BG41" s="150">
        <f t="shared" si="65"/>
        <v>0</v>
      </c>
      <c r="BH41" s="150">
        <f t="shared" si="65"/>
        <v>0</v>
      </c>
      <c r="BI41" s="150">
        <f t="shared" si="65"/>
        <v>0</v>
      </c>
      <c r="BJ41" s="150">
        <f t="shared" si="65"/>
        <v>0</v>
      </c>
      <c r="BK41" s="150">
        <f t="shared" si="65"/>
        <v>0</v>
      </c>
      <c r="BL41" s="150">
        <f t="shared" si="65"/>
        <v>0</v>
      </c>
      <c r="BM41" s="150">
        <f t="shared" si="65"/>
        <v>0</v>
      </c>
      <c r="BN41" s="150">
        <f t="shared" si="65"/>
        <v>0</v>
      </c>
      <c r="BO41" s="150">
        <f t="shared" si="65"/>
        <v>0</v>
      </c>
      <c r="BP41" s="150">
        <f t="shared" si="65"/>
        <v>0</v>
      </c>
    </row>
    <row r="42" spans="1:68" ht="12.75" hidden="1" customHeight="1" outlineLevel="1" x14ac:dyDescent="0.2">
      <c r="A42" s="30"/>
      <c r="B42" s="67">
        <f>Remaining!A42</f>
        <v>420</v>
      </c>
      <c r="C42" s="28" t="str">
        <f>Remaining!B42</f>
        <v xml:space="preserve">Piping Design                  </v>
      </c>
      <c r="D42" s="32">
        <f t="shared" ref="D42:F44" si="66">SUMIF($B$66:$B$91,$B42,D$66:D$91)</f>
        <v>0</v>
      </c>
      <c r="E42" s="32">
        <f t="shared" si="66"/>
        <v>0</v>
      </c>
      <c r="F42" s="32">
        <f t="shared" si="66"/>
        <v>0</v>
      </c>
      <c r="G42" s="32"/>
      <c r="H42" s="32">
        <f t="shared" ref="H42:Q44" si="67">SUMIF($B$66:$B$91,$B42,H$66:H$91)</f>
        <v>0</v>
      </c>
      <c r="I42" s="32">
        <f t="shared" si="67"/>
        <v>0</v>
      </c>
      <c r="J42" s="32">
        <f t="shared" si="67"/>
        <v>0</v>
      </c>
      <c r="K42" s="32">
        <f t="shared" si="67"/>
        <v>0</v>
      </c>
      <c r="L42" s="32">
        <f t="shared" si="67"/>
        <v>0</v>
      </c>
      <c r="M42" s="32">
        <f t="shared" si="67"/>
        <v>0</v>
      </c>
      <c r="N42" s="32">
        <f t="shared" si="67"/>
        <v>0</v>
      </c>
      <c r="O42" s="32">
        <f t="shared" si="67"/>
        <v>0</v>
      </c>
      <c r="P42" s="32">
        <f t="shared" si="67"/>
        <v>0</v>
      </c>
      <c r="Q42" s="32">
        <f t="shared" si="67"/>
        <v>0</v>
      </c>
      <c r="R42" s="32">
        <f t="shared" ref="R42:AA44" si="68">SUMIF($B$66:$B$91,$B42,R$66:R$91)</f>
        <v>0</v>
      </c>
      <c r="S42" s="32">
        <f t="shared" si="68"/>
        <v>0</v>
      </c>
      <c r="T42" s="32">
        <f t="shared" si="68"/>
        <v>0</v>
      </c>
      <c r="U42" s="32">
        <f t="shared" si="68"/>
        <v>0</v>
      </c>
      <c r="V42" s="32">
        <f t="shared" si="68"/>
        <v>0</v>
      </c>
      <c r="W42" s="32">
        <f t="shared" si="68"/>
        <v>0</v>
      </c>
      <c r="X42" s="32">
        <f t="shared" si="68"/>
        <v>0</v>
      </c>
      <c r="Y42" s="32">
        <f t="shared" si="68"/>
        <v>0</v>
      </c>
      <c r="Z42" s="32">
        <f t="shared" si="68"/>
        <v>0</v>
      </c>
      <c r="AA42" s="32">
        <f t="shared" si="68"/>
        <v>0</v>
      </c>
      <c r="AB42" s="32">
        <f t="shared" ref="AB42:AK44" si="69">SUMIF($B$66:$B$91,$B42,AB$66:AB$91)</f>
        <v>0</v>
      </c>
      <c r="AC42" s="32">
        <f t="shared" si="69"/>
        <v>0</v>
      </c>
      <c r="AD42" s="32">
        <f t="shared" si="69"/>
        <v>0</v>
      </c>
      <c r="AE42" s="32">
        <f t="shared" si="69"/>
        <v>0</v>
      </c>
      <c r="AF42" s="32">
        <f t="shared" si="69"/>
        <v>0</v>
      </c>
      <c r="AG42" s="32">
        <f t="shared" si="69"/>
        <v>0</v>
      </c>
      <c r="AH42" s="32">
        <f t="shared" si="69"/>
        <v>0</v>
      </c>
      <c r="AI42" s="32">
        <f t="shared" si="69"/>
        <v>0</v>
      </c>
      <c r="AJ42" s="32">
        <f t="shared" si="69"/>
        <v>0</v>
      </c>
      <c r="AK42" s="32">
        <f t="shared" si="69"/>
        <v>0</v>
      </c>
      <c r="AL42" s="32">
        <f t="shared" ref="AL42:AU44" si="70">SUMIF($B$66:$B$91,$B42,AL$66:AL$91)</f>
        <v>0</v>
      </c>
      <c r="AM42" s="32">
        <f t="shared" si="70"/>
        <v>0</v>
      </c>
      <c r="AN42" s="32">
        <f t="shared" si="70"/>
        <v>0</v>
      </c>
      <c r="AO42" s="32">
        <f t="shared" si="70"/>
        <v>0</v>
      </c>
      <c r="AP42" s="32">
        <f t="shared" si="70"/>
        <v>0</v>
      </c>
      <c r="AQ42" s="32">
        <f t="shared" si="70"/>
        <v>0</v>
      </c>
      <c r="AR42" s="32">
        <f t="shared" si="70"/>
        <v>0</v>
      </c>
      <c r="AS42" s="32">
        <f t="shared" si="70"/>
        <v>0</v>
      </c>
      <c r="AT42" s="32">
        <f t="shared" si="70"/>
        <v>0</v>
      </c>
      <c r="AU42" s="32">
        <f t="shared" si="70"/>
        <v>0</v>
      </c>
      <c r="AV42" s="32">
        <f t="shared" ref="AV42:BP44" si="71">SUMIF($B$66:$B$91,$B42,AV$66:AV$91)</f>
        <v>0</v>
      </c>
      <c r="AW42" s="32">
        <f t="shared" si="71"/>
        <v>0</v>
      </c>
      <c r="AX42" s="32">
        <f t="shared" si="71"/>
        <v>0</v>
      </c>
      <c r="AY42" s="32">
        <f t="shared" si="71"/>
        <v>0</v>
      </c>
      <c r="AZ42" s="32">
        <f t="shared" si="71"/>
        <v>0</v>
      </c>
      <c r="BA42" s="32">
        <f t="shared" si="71"/>
        <v>0</v>
      </c>
      <c r="BB42" s="32">
        <f t="shared" si="71"/>
        <v>0</v>
      </c>
      <c r="BC42" s="32">
        <f t="shared" si="71"/>
        <v>0</v>
      </c>
      <c r="BD42" s="32">
        <f t="shared" si="71"/>
        <v>0</v>
      </c>
      <c r="BE42" s="32">
        <f t="shared" si="71"/>
        <v>0</v>
      </c>
      <c r="BF42" s="32">
        <f t="shared" si="71"/>
        <v>0</v>
      </c>
      <c r="BG42" s="32">
        <f t="shared" si="71"/>
        <v>0</v>
      </c>
      <c r="BH42" s="32">
        <f t="shared" si="71"/>
        <v>0</v>
      </c>
      <c r="BI42" s="32">
        <f t="shared" si="71"/>
        <v>0</v>
      </c>
      <c r="BJ42" s="32">
        <f t="shared" si="71"/>
        <v>0</v>
      </c>
      <c r="BK42" s="32">
        <f t="shared" si="71"/>
        <v>0</v>
      </c>
      <c r="BL42" s="32">
        <f t="shared" si="71"/>
        <v>0</v>
      </c>
      <c r="BM42" s="32">
        <f t="shared" si="71"/>
        <v>0</v>
      </c>
      <c r="BN42" s="32">
        <f t="shared" si="71"/>
        <v>0</v>
      </c>
      <c r="BO42" s="32">
        <f t="shared" si="71"/>
        <v>0</v>
      </c>
      <c r="BP42" s="32">
        <f t="shared" si="71"/>
        <v>0</v>
      </c>
    </row>
    <row r="43" spans="1:68" ht="12.75" hidden="1" customHeight="1" outlineLevel="1" x14ac:dyDescent="0.2">
      <c r="A43" s="30"/>
      <c r="B43" s="67">
        <f>Remaining!A43</f>
        <v>490</v>
      </c>
      <c r="C43" s="28" t="str">
        <f>Remaining!B43</f>
        <v xml:space="preserve">Eng. Application Services      </v>
      </c>
      <c r="D43" s="32">
        <f t="shared" si="66"/>
        <v>204</v>
      </c>
      <c r="E43" s="32">
        <f t="shared" si="66"/>
        <v>90.5</v>
      </c>
      <c r="F43" s="32">
        <f t="shared" si="66"/>
        <v>113.5</v>
      </c>
      <c r="G43" s="32"/>
      <c r="H43" s="32">
        <f t="shared" si="67"/>
        <v>0</v>
      </c>
      <c r="I43" s="32">
        <f t="shared" si="67"/>
        <v>0</v>
      </c>
      <c r="J43" s="32">
        <f t="shared" si="67"/>
        <v>0</v>
      </c>
      <c r="K43" s="32">
        <f t="shared" si="67"/>
        <v>0</v>
      </c>
      <c r="L43" s="32">
        <f t="shared" si="67"/>
        <v>0</v>
      </c>
      <c r="M43" s="32">
        <f t="shared" si="67"/>
        <v>0</v>
      </c>
      <c r="N43" s="32">
        <f t="shared" si="67"/>
        <v>0</v>
      </c>
      <c r="O43" s="32">
        <f t="shared" si="67"/>
        <v>0</v>
      </c>
      <c r="P43" s="32">
        <f t="shared" si="67"/>
        <v>0</v>
      </c>
      <c r="Q43" s="32">
        <f t="shared" si="67"/>
        <v>0</v>
      </c>
      <c r="R43" s="32">
        <f t="shared" si="68"/>
        <v>0</v>
      </c>
      <c r="S43" s="32">
        <f t="shared" si="68"/>
        <v>0</v>
      </c>
      <c r="T43" s="32">
        <f t="shared" si="68"/>
        <v>0</v>
      </c>
      <c r="U43" s="32">
        <f t="shared" si="68"/>
        <v>0</v>
      </c>
      <c r="V43" s="32">
        <f t="shared" si="68"/>
        <v>0</v>
      </c>
      <c r="W43" s="32">
        <f t="shared" si="68"/>
        <v>0</v>
      </c>
      <c r="X43" s="32">
        <f t="shared" si="68"/>
        <v>0</v>
      </c>
      <c r="Y43" s="32">
        <f t="shared" si="68"/>
        <v>5.56</v>
      </c>
      <c r="Z43" s="32">
        <f t="shared" si="68"/>
        <v>5.56</v>
      </c>
      <c r="AA43" s="32">
        <f t="shared" si="68"/>
        <v>4.45</v>
      </c>
      <c r="AB43" s="32">
        <f t="shared" si="69"/>
        <v>5.56</v>
      </c>
      <c r="AC43" s="32">
        <f t="shared" si="69"/>
        <v>5.56</v>
      </c>
      <c r="AD43" s="32">
        <f t="shared" si="69"/>
        <v>5.56</v>
      </c>
      <c r="AE43" s="32">
        <f t="shared" si="69"/>
        <v>5.56</v>
      </c>
      <c r="AF43" s="32">
        <f t="shared" si="69"/>
        <v>4.45</v>
      </c>
      <c r="AG43" s="32">
        <f t="shared" si="69"/>
        <v>5.56</v>
      </c>
      <c r="AH43" s="32">
        <f t="shared" si="69"/>
        <v>5.56</v>
      </c>
      <c r="AI43" s="32">
        <f t="shared" si="69"/>
        <v>5.56</v>
      </c>
      <c r="AJ43" s="32">
        <f t="shared" si="69"/>
        <v>5.56</v>
      </c>
      <c r="AK43" s="32">
        <f t="shared" si="69"/>
        <v>5.56</v>
      </c>
      <c r="AL43" s="32">
        <f t="shared" si="70"/>
        <v>5.56</v>
      </c>
      <c r="AM43" s="32">
        <f t="shared" si="70"/>
        <v>5.56</v>
      </c>
      <c r="AN43" s="32">
        <f t="shared" si="70"/>
        <v>5.56</v>
      </c>
      <c r="AO43" s="32">
        <f t="shared" si="70"/>
        <v>5.56</v>
      </c>
      <c r="AP43" s="32">
        <f t="shared" si="70"/>
        <v>0</v>
      </c>
      <c r="AQ43" s="32">
        <f t="shared" si="70"/>
        <v>0</v>
      </c>
      <c r="AR43" s="32">
        <f t="shared" si="70"/>
        <v>5.56</v>
      </c>
      <c r="AS43" s="32">
        <f t="shared" si="70"/>
        <v>5.56</v>
      </c>
      <c r="AT43" s="32">
        <f t="shared" si="70"/>
        <v>5.56</v>
      </c>
      <c r="AU43" s="32">
        <f t="shared" si="70"/>
        <v>4.45</v>
      </c>
      <c r="AV43" s="32">
        <f t="shared" si="71"/>
        <v>0</v>
      </c>
      <c r="AW43" s="32">
        <f t="shared" si="71"/>
        <v>0</v>
      </c>
      <c r="AX43" s="32">
        <f t="shared" si="71"/>
        <v>0</v>
      </c>
      <c r="AY43" s="32">
        <f t="shared" si="71"/>
        <v>0</v>
      </c>
      <c r="AZ43" s="32">
        <f t="shared" si="71"/>
        <v>0</v>
      </c>
      <c r="BA43" s="32">
        <f t="shared" si="71"/>
        <v>0</v>
      </c>
      <c r="BB43" s="32">
        <f t="shared" si="71"/>
        <v>0</v>
      </c>
      <c r="BC43" s="32">
        <f t="shared" si="71"/>
        <v>0</v>
      </c>
      <c r="BD43" s="32">
        <f t="shared" si="71"/>
        <v>0</v>
      </c>
      <c r="BE43" s="32">
        <f t="shared" si="71"/>
        <v>0</v>
      </c>
      <c r="BF43" s="32">
        <f t="shared" si="71"/>
        <v>0</v>
      </c>
      <c r="BG43" s="32">
        <f t="shared" si="71"/>
        <v>0</v>
      </c>
      <c r="BH43" s="32">
        <f t="shared" si="71"/>
        <v>0</v>
      </c>
      <c r="BI43" s="32">
        <f t="shared" si="71"/>
        <v>0</v>
      </c>
      <c r="BJ43" s="32">
        <f t="shared" si="71"/>
        <v>0</v>
      </c>
      <c r="BK43" s="32">
        <f t="shared" si="71"/>
        <v>0</v>
      </c>
      <c r="BL43" s="32">
        <f t="shared" si="71"/>
        <v>0</v>
      </c>
      <c r="BM43" s="32">
        <f t="shared" si="71"/>
        <v>0</v>
      </c>
      <c r="BN43" s="32">
        <f t="shared" si="71"/>
        <v>0</v>
      </c>
      <c r="BO43" s="32">
        <f t="shared" si="71"/>
        <v>0</v>
      </c>
      <c r="BP43" s="32">
        <f t="shared" si="71"/>
        <v>0</v>
      </c>
    </row>
    <row r="44" spans="1:68" ht="12.75" hidden="1" customHeight="1" outlineLevel="1" x14ac:dyDescent="0.2">
      <c r="A44" s="30"/>
      <c r="B44" s="67">
        <f>Remaining!A44</f>
        <v>0</v>
      </c>
      <c r="C44" s="28">
        <f>Remaining!B44</f>
        <v>0</v>
      </c>
      <c r="D44" s="32">
        <f t="shared" si="66"/>
        <v>0</v>
      </c>
      <c r="E44" s="32">
        <f t="shared" si="66"/>
        <v>0</v>
      </c>
      <c r="F44" s="32">
        <f t="shared" si="66"/>
        <v>0</v>
      </c>
      <c r="G44" s="32"/>
      <c r="H44" s="32">
        <f t="shared" si="67"/>
        <v>0</v>
      </c>
      <c r="I44" s="32">
        <f t="shared" si="67"/>
        <v>0</v>
      </c>
      <c r="J44" s="32">
        <f t="shared" si="67"/>
        <v>0</v>
      </c>
      <c r="K44" s="32">
        <f t="shared" si="67"/>
        <v>0</v>
      </c>
      <c r="L44" s="32">
        <f t="shared" si="67"/>
        <v>0</v>
      </c>
      <c r="M44" s="32">
        <f t="shared" si="67"/>
        <v>0</v>
      </c>
      <c r="N44" s="32">
        <f t="shared" si="67"/>
        <v>0</v>
      </c>
      <c r="O44" s="32">
        <f t="shared" si="67"/>
        <v>0</v>
      </c>
      <c r="P44" s="32">
        <f t="shared" si="67"/>
        <v>0</v>
      </c>
      <c r="Q44" s="32">
        <f t="shared" si="67"/>
        <v>0</v>
      </c>
      <c r="R44" s="32">
        <f t="shared" si="68"/>
        <v>0</v>
      </c>
      <c r="S44" s="32">
        <f t="shared" si="68"/>
        <v>0</v>
      </c>
      <c r="T44" s="32">
        <f t="shared" si="68"/>
        <v>0</v>
      </c>
      <c r="U44" s="32">
        <f t="shared" si="68"/>
        <v>0</v>
      </c>
      <c r="V44" s="32">
        <f t="shared" si="68"/>
        <v>0</v>
      </c>
      <c r="W44" s="32">
        <f t="shared" si="68"/>
        <v>0</v>
      </c>
      <c r="X44" s="32">
        <f t="shared" si="68"/>
        <v>0</v>
      </c>
      <c r="Y44" s="32">
        <f t="shared" si="68"/>
        <v>0</v>
      </c>
      <c r="Z44" s="32">
        <f t="shared" si="68"/>
        <v>0</v>
      </c>
      <c r="AA44" s="32">
        <f t="shared" si="68"/>
        <v>0</v>
      </c>
      <c r="AB44" s="32">
        <f t="shared" si="69"/>
        <v>0</v>
      </c>
      <c r="AC44" s="32">
        <f t="shared" si="69"/>
        <v>0</v>
      </c>
      <c r="AD44" s="32">
        <f t="shared" si="69"/>
        <v>0</v>
      </c>
      <c r="AE44" s="32">
        <f t="shared" si="69"/>
        <v>0</v>
      </c>
      <c r="AF44" s="32">
        <f t="shared" si="69"/>
        <v>0</v>
      </c>
      <c r="AG44" s="32">
        <f t="shared" si="69"/>
        <v>0</v>
      </c>
      <c r="AH44" s="32">
        <f t="shared" si="69"/>
        <v>0</v>
      </c>
      <c r="AI44" s="32">
        <f t="shared" si="69"/>
        <v>0</v>
      </c>
      <c r="AJ44" s="32">
        <f t="shared" si="69"/>
        <v>0</v>
      </c>
      <c r="AK44" s="32">
        <f t="shared" si="69"/>
        <v>0</v>
      </c>
      <c r="AL44" s="32">
        <f t="shared" si="70"/>
        <v>0</v>
      </c>
      <c r="AM44" s="32">
        <f t="shared" si="70"/>
        <v>0</v>
      </c>
      <c r="AN44" s="32">
        <f t="shared" si="70"/>
        <v>0</v>
      </c>
      <c r="AO44" s="32">
        <f t="shared" si="70"/>
        <v>0</v>
      </c>
      <c r="AP44" s="32">
        <f t="shared" si="70"/>
        <v>0</v>
      </c>
      <c r="AQ44" s="32">
        <f t="shared" si="70"/>
        <v>0</v>
      </c>
      <c r="AR44" s="32">
        <f t="shared" si="70"/>
        <v>0</v>
      </c>
      <c r="AS44" s="32">
        <f t="shared" si="70"/>
        <v>0</v>
      </c>
      <c r="AT44" s="32">
        <f t="shared" si="70"/>
        <v>0</v>
      </c>
      <c r="AU44" s="32">
        <f t="shared" si="70"/>
        <v>0</v>
      </c>
      <c r="AV44" s="32">
        <f t="shared" si="71"/>
        <v>0</v>
      </c>
      <c r="AW44" s="32">
        <f t="shared" si="71"/>
        <v>0</v>
      </c>
      <c r="AX44" s="32">
        <f t="shared" si="71"/>
        <v>0</v>
      </c>
      <c r="AY44" s="32">
        <f t="shared" si="71"/>
        <v>0</v>
      </c>
      <c r="AZ44" s="32">
        <f t="shared" si="71"/>
        <v>0</v>
      </c>
      <c r="BA44" s="32">
        <f t="shared" si="71"/>
        <v>0</v>
      </c>
      <c r="BB44" s="32">
        <f t="shared" si="71"/>
        <v>0</v>
      </c>
      <c r="BC44" s="32">
        <f t="shared" si="71"/>
        <v>0</v>
      </c>
      <c r="BD44" s="32">
        <f t="shared" si="71"/>
        <v>0</v>
      </c>
      <c r="BE44" s="32">
        <f t="shared" si="71"/>
        <v>0</v>
      </c>
      <c r="BF44" s="32">
        <f t="shared" si="71"/>
        <v>0</v>
      </c>
      <c r="BG44" s="32">
        <f t="shared" si="71"/>
        <v>0</v>
      </c>
      <c r="BH44" s="32">
        <f t="shared" si="71"/>
        <v>0</v>
      </c>
      <c r="BI44" s="32">
        <f t="shared" si="71"/>
        <v>0</v>
      </c>
      <c r="BJ44" s="32">
        <f t="shared" si="71"/>
        <v>0</v>
      </c>
      <c r="BK44" s="32">
        <f t="shared" si="71"/>
        <v>0</v>
      </c>
      <c r="BL44" s="32">
        <f t="shared" si="71"/>
        <v>0</v>
      </c>
      <c r="BM44" s="32">
        <f t="shared" si="71"/>
        <v>0</v>
      </c>
      <c r="BN44" s="32">
        <f t="shared" si="71"/>
        <v>0</v>
      </c>
      <c r="BO44" s="32">
        <f t="shared" si="71"/>
        <v>0</v>
      </c>
      <c r="BP44" s="32">
        <f t="shared" si="71"/>
        <v>0</v>
      </c>
    </row>
    <row r="45" spans="1:68" ht="12.75" customHeight="1" collapsed="1" x14ac:dyDescent="0.2">
      <c r="A45" s="30"/>
      <c r="B45" s="149" t="str">
        <f>Remaining!A45</f>
        <v>08.</v>
      </c>
      <c r="C45" s="150" t="str">
        <f>Remaining!B45</f>
        <v>Pipeline Engineering &amp; Design</v>
      </c>
      <c r="D45" s="150">
        <f>SUM(D46:D48)</f>
        <v>7079</v>
      </c>
      <c r="E45" s="150">
        <f>SUM(E46:E48)</f>
        <v>1378.82</v>
      </c>
      <c r="F45" s="150">
        <f>SUM(F46:F48)</f>
        <v>5700.18</v>
      </c>
      <c r="G45" s="150"/>
      <c r="H45" s="150">
        <f t="shared" ref="H45:AM45" si="72">SUM(H46:H48)</f>
        <v>0</v>
      </c>
      <c r="I45" s="150">
        <f t="shared" si="72"/>
        <v>0</v>
      </c>
      <c r="J45" s="150">
        <f t="shared" si="72"/>
        <v>0</v>
      </c>
      <c r="K45" s="150">
        <f t="shared" si="72"/>
        <v>0</v>
      </c>
      <c r="L45" s="150">
        <f t="shared" si="72"/>
        <v>0</v>
      </c>
      <c r="M45" s="150">
        <f t="shared" si="72"/>
        <v>0</v>
      </c>
      <c r="N45" s="150">
        <f t="shared" si="72"/>
        <v>0</v>
      </c>
      <c r="O45" s="150">
        <f t="shared" si="72"/>
        <v>0</v>
      </c>
      <c r="P45" s="150">
        <f t="shared" si="72"/>
        <v>0</v>
      </c>
      <c r="Q45" s="150">
        <f t="shared" si="72"/>
        <v>0</v>
      </c>
      <c r="R45" s="150">
        <f t="shared" si="72"/>
        <v>0</v>
      </c>
      <c r="S45" s="150">
        <f t="shared" si="72"/>
        <v>0</v>
      </c>
      <c r="T45" s="150">
        <f t="shared" si="72"/>
        <v>0</v>
      </c>
      <c r="U45" s="150">
        <f t="shared" si="72"/>
        <v>0</v>
      </c>
      <c r="V45" s="150">
        <f t="shared" si="72"/>
        <v>0</v>
      </c>
      <c r="W45" s="150">
        <f t="shared" si="72"/>
        <v>0</v>
      </c>
      <c r="X45" s="150">
        <f t="shared" si="72"/>
        <v>0</v>
      </c>
      <c r="Y45" s="150">
        <f t="shared" si="72"/>
        <v>196.73000000000002</v>
      </c>
      <c r="Z45" s="150">
        <f t="shared" si="72"/>
        <v>196.73000000000002</v>
      </c>
      <c r="AA45" s="150">
        <f t="shared" si="72"/>
        <v>157.38</v>
      </c>
      <c r="AB45" s="150">
        <f t="shared" si="72"/>
        <v>282.01</v>
      </c>
      <c r="AC45" s="150">
        <f t="shared" si="72"/>
        <v>303.33000000000004</v>
      </c>
      <c r="AD45" s="150">
        <f t="shared" si="72"/>
        <v>304.64</v>
      </c>
      <c r="AE45" s="150">
        <f t="shared" si="72"/>
        <v>310.88</v>
      </c>
      <c r="AF45" s="150">
        <f t="shared" si="72"/>
        <v>215.13</v>
      </c>
      <c r="AG45" s="150">
        <f t="shared" si="72"/>
        <v>266.31</v>
      </c>
      <c r="AH45" s="150">
        <f t="shared" si="72"/>
        <v>289.52999999999997</v>
      </c>
      <c r="AI45" s="150">
        <f t="shared" si="72"/>
        <v>272.83000000000004</v>
      </c>
      <c r="AJ45" s="150">
        <f t="shared" si="72"/>
        <v>292.03000000000003</v>
      </c>
      <c r="AK45" s="150">
        <f t="shared" si="72"/>
        <v>274.33</v>
      </c>
      <c r="AL45" s="150">
        <f t="shared" si="72"/>
        <v>259.49</v>
      </c>
      <c r="AM45" s="150">
        <f t="shared" si="72"/>
        <v>286.64</v>
      </c>
      <c r="AN45" s="150">
        <f t="shared" ref="AN45:AZ45" si="73">SUM(AN46:AN48)</f>
        <v>268.74</v>
      </c>
      <c r="AO45" s="150">
        <f t="shared" si="73"/>
        <v>202.29000000000002</v>
      </c>
      <c r="AP45" s="150">
        <f t="shared" si="73"/>
        <v>0</v>
      </c>
      <c r="AQ45" s="150">
        <f t="shared" si="73"/>
        <v>0</v>
      </c>
      <c r="AR45" s="150">
        <f t="shared" si="73"/>
        <v>142.19</v>
      </c>
      <c r="AS45" s="150">
        <f t="shared" si="73"/>
        <v>139.19</v>
      </c>
      <c r="AT45" s="150">
        <f t="shared" si="73"/>
        <v>141.99</v>
      </c>
      <c r="AU45" s="150">
        <f t="shared" si="73"/>
        <v>141.38</v>
      </c>
      <c r="AV45" s="150">
        <f t="shared" si="73"/>
        <v>140.45999999999998</v>
      </c>
      <c r="AW45" s="150">
        <f t="shared" si="73"/>
        <v>134.46</v>
      </c>
      <c r="AX45" s="150">
        <f t="shared" si="73"/>
        <v>88.7</v>
      </c>
      <c r="AY45" s="150">
        <f t="shared" si="73"/>
        <v>56.459999999999994</v>
      </c>
      <c r="AZ45" s="150">
        <f t="shared" si="73"/>
        <v>22.42</v>
      </c>
      <c r="BA45" s="150">
        <f t="shared" ref="BA45:BP45" si="74">SUM(BA46:BA48)</f>
        <v>25.4</v>
      </c>
      <c r="BB45" s="150">
        <f t="shared" si="74"/>
        <v>13.899999999999999</v>
      </c>
      <c r="BC45" s="150">
        <f t="shared" si="74"/>
        <v>21.229999999999997</v>
      </c>
      <c r="BD45" s="150">
        <f t="shared" si="74"/>
        <v>22.87</v>
      </c>
      <c r="BE45" s="150">
        <f t="shared" si="74"/>
        <v>24.1</v>
      </c>
      <c r="BF45" s="150">
        <f t="shared" si="74"/>
        <v>7.4</v>
      </c>
      <c r="BG45" s="150">
        <f t="shared" si="74"/>
        <v>2.5</v>
      </c>
      <c r="BH45" s="150">
        <f t="shared" si="74"/>
        <v>4.17</v>
      </c>
      <c r="BI45" s="150">
        <f t="shared" si="74"/>
        <v>11.569999999999999</v>
      </c>
      <c r="BJ45" s="150">
        <f t="shared" si="74"/>
        <v>16.5</v>
      </c>
      <c r="BK45" s="150">
        <f t="shared" si="74"/>
        <v>31.5</v>
      </c>
      <c r="BL45" s="150">
        <f t="shared" si="74"/>
        <v>23.27</v>
      </c>
      <c r="BM45" s="150">
        <f t="shared" si="74"/>
        <v>29.8</v>
      </c>
      <c r="BN45" s="150">
        <f t="shared" si="74"/>
        <v>34.700000000000003</v>
      </c>
      <c r="BO45" s="150">
        <f t="shared" si="74"/>
        <v>22.5</v>
      </c>
      <c r="BP45" s="150">
        <f t="shared" si="74"/>
        <v>22.5</v>
      </c>
    </row>
    <row r="46" spans="1:68" s="38" customFormat="1" ht="12.75" hidden="1" customHeight="1" outlineLevel="1" x14ac:dyDescent="0.2">
      <c r="A46" s="27"/>
      <c r="B46" s="67">
        <f>Remaining!A46</f>
        <v>370</v>
      </c>
      <c r="C46" s="28" t="str">
        <f>Remaining!B46</f>
        <v xml:space="preserve">Pipeline Engineering           </v>
      </c>
      <c r="D46" s="32">
        <f t="shared" ref="D46:F48" si="75">SUMIF($B$66:$B$91,$B46,D$66:D$91)</f>
        <v>1613</v>
      </c>
      <c r="E46" s="32">
        <f t="shared" si="75"/>
        <v>231.28</v>
      </c>
      <c r="F46" s="32">
        <f t="shared" si="75"/>
        <v>1381.72</v>
      </c>
      <c r="G46" s="32"/>
      <c r="H46" s="32">
        <f t="shared" ref="H46:Q48" si="76">SUMIF($B$66:$B$91,$B46,H$66:H$91)</f>
        <v>0</v>
      </c>
      <c r="I46" s="32">
        <f t="shared" si="76"/>
        <v>0</v>
      </c>
      <c r="J46" s="32">
        <f t="shared" si="76"/>
        <v>0</v>
      </c>
      <c r="K46" s="32">
        <f t="shared" si="76"/>
        <v>0</v>
      </c>
      <c r="L46" s="32">
        <f t="shared" si="76"/>
        <v>0</v>
      </c>
      <c r="M46" s="32">
        <f t="shared" si="76"/>
        <v>0</v>
      </c>
      <c r="N46" s="32">
        <f t="shared" si="76"/>
        <v>0</v>
      </c>
      <c r="O46" s="32">
        <f t="shared" si="76"/>
        <v>0</v>
      </c>
      <c r="P46" s="32">
        <f t="shared" si="76"/>
        <v>0</v>
      </c>
      <c r="Q46" s="32">
        <f t="shared" si="76"/>
        <v>0</v>
      </c>
      <c r="R46" s="32">
        <f t="shared" ref="R46:AA48" si="77">SUMIF($B$66:$B$91,$B46,R$66:R$91)</f>
        <v>0</v>
      </c>
      <c r="S46" s="32">
        <f t="shared" si="77"/>
        <v>0</v>
      </c>
      <c r="T46" s="32">
        <f t="shared" si="77"/>
        <v>0</v>
      </c>
      <c r="U46" s="32">
        <f t="shared" si="77"/>
        <v>0</v>
      </c>
      <c r="V46" s="32">
        <f t="shared" si="77"/>
        <v>0</v>
      </c>
      <c r="W46" s="32">
        <f t="shared" si="77"/>
        <v>0</v>
      </c>
      <c r="X46" s="32">
        <f t="shared" si="77"/>
        <v>0</v>
      </c>
      <c r="Y46" s="32">
        <f t="shared" si="77"/>
        <v>34.68</v>
      </c>
      <c r="Z46" s="32">
        <f t="shared" si="77"/>
        <v>34.68</v>
      </c>
      <c r="AA46" s="32">
        <f t="shared" si="77"/>
        <v>27.74</v>
      </c>
      <c r="AB46" s="32">
        <f t="shared" ref="AB46:AK48" si="78">SUMIF($B$66:$B$91,$B46,AB$66:AB$91)</f>
        <v>39.47</v>
      </c>
      <c r="AC46" s="32">
        <f t="shared" si="78"/>
        <v>40.67</v>
      </c>
      <c r="AD46" s="32">
        <f t="shared" si="78"/>
        <v>41.32</v>
      </c>
      <c r="AE46" s="32">
        <f t="shared" si="78"/>
        <v>47.18</v>
      </c>
      <c r="AF46" s="32">
        <f t="shared" si="78"/>
        <v>28.24</v>
      </c>
      <c r="AG46" s="32">
        <f t="shared" si="78"/>
        <v>35.299999999999997</v>
      </c>
      <c r="AH46" s="32">
        <f t="shared" si="78"/>
        <v>49.55</v>
      </c>
      <c r="AI46" s="32">
        <f t="shared" si="78"/>
        <v>45.72</v>
      </c>
      <c r="AJ46" s="32">
        <f t="shared" si="78"/>
        <v>52.92</v>
      </c>
      <c r="AK46" s="32">
        <f t="shared" si="78"/>
        <v>54.05</v>
      </c>
      <c r="AL46" s="32">
        <f t="shared" ref="AL46:AU48" si="79">SUMIF($B$66:$B$91,$B46,AL$66:AL$91)</f>
        <v>52.88</v>
      </c>
      <c r="AM46" s="32">
        <f t="shared" si="79"/>
        <v>77.33</v>
      </c>
      <c r="AN46" s="32">
        <f t="shared" si="79"/>
        <v>77.63</v>
      </c>
      <c r="AO46" s="32">
        <f t="shared" si="79"/>
        <v>51.08</v>
      </c>
      <c r="AP46" s="32">
        <f t="shared" si="79"/>
        <v>0</v>
      </c>
      <c r="AQ46" s="32">
        <f t="shared" si="79"/>
        <v>0</v>
      </c>
      <c r="AR46" s="32">
        <f t="shared" si="79"/>
        <v>29.58</v>
      </c>
      <c r="AS46" s="32">
        <f t="shared" si="79"/>
        <v>27.78</v>
      </c>
      <c r="AT46" s="32">
        <f t="shared" si="79"/>
        <v>28.98</v>
      </c>
      <c r="AU46" s="32">
        <f t="shared" si="79"/>
        <v>33.97</v>
      </c>
      <c r="AV46" s="32">
        <f t="shared" ref="AV46:BP48" si="80">SUMIF($B$66:$B$91,$B46,AV$66:AV$91)</f>
        <v>41.47</v>
      </c>
      <c r="AW46" s="32">
        <f t="shared" si="80"/>
        <v>39.770000000000003</v>
      </c>
      <c r="AX46" s="32">
        <f t="shared" si="80"/>
        <v>31.64</v>
      </c>
      <c r="AY46" s="32">
        <f t="shared" si="80"/>
        <v>35.9</v>
      </c>
      <c r="AZ46" s="32">
        <f t="shared" si="80"/>
        <v>21</v>
      </c>
      <c r="BA46" s="32">
        <f t="shared" si="80"/>
        <v>24</v>
      </c>
      <c r="BB46" s="32">
        <f t="shared" si="80"/>
        <v>13.2</v>
      </c>
      <c r="BC46" s="32">
        <f t="shared" si="80"/>
        <v>20.399999999999999</v>
      </c>
      <c r="BD46" s="32">
        <f t="shared" si="80"/>
        <v>21.6</v>
      </c>
      <c r="BE46" s="32">
        <f t="shared" si="80"/>
        <v>22.8</v>
      </c>
      <c r="BF46" s="32">
        <f t="shared" si="80"/>
        <v>7.2</v>
      </c>
      <c r="BG46" s="32">
        <f t="shared" si="80"/>
        <v>2.4</v>
      </c>
      <c r="BH46" s="32">
        <f t="shared" si="80"/>
        <v>4</v>
      </c>
      <c r="BI46" s="32">
        <f t="shared" si="80"/>
        <v>11.2</v>
      </c>
      <c r="BJ46" s="32">
        <f t="shared" si="80"/>
        <v>16</v>
      </c>
      <c r="BK46" s="32">
        <f t="shared" si="80"/>
        <v>30.4</v>
      </c>
      <c r="BL46" s="32">
        <f t="shared" si="80"/>
        <v>22.4</v>
      </c>
      <c r="BM46" s="32">
        <f t="shared" si="80"/>
        <v>28.8</v>
      </c>
      <c r="BN46" s="32">
        <f t="shared" si="80"/>
        <v>33.6</v>
      </c>
      <c r="BO46" s="32">
        <f t="shared" si="80"/>
        <v>21.6</v>
      </c>
      <c r="BP46" s="32">
        <f t="shared" si="80"/>
        <v>21.6</v>
      </c>
    </row>
    <row r="47" spans="1:68" ht="12.75" hidden="1" customHeight="1" outlineLevel="1" x14ac:dyDescent="0.2">
      <c r="A47" s="30"/>
      <c r="B47" s="67">
        <f>Remaining!A47</f>
        <v>470</v>
      </c>
      <c r="C47" s="28" t="str">
        <f>Remaining!B47</f>
        <v xml:space="preserve">Pipeline Design                </v>
      </c>
      <c r="D47" s="32">
        <f t="shared" si="75"/>
        <v>5466</v>
      </c>
      <c r="E47" s="32">
        <f t="shared" si="75"/>
        <v>1147.54</v>
      </c>
      <c r="F47" s="32">
        <f t="shared" si="75"/>
        <v>4318.46</v>
      </c>
      <c r="G47" s="32"/>
      <c r="H47" s="32">
        <f t="shared" si="76"/>
        <v>0</v>
      </c>
      <c r="I47" s="32">
        <f t="shared" si="76"/>
        <v>0</v>
      </c>
      <c r="J47" s="32">
        <f t="shared" si="76"/>
        <v>0</v>
      </c>
      <c r="K47" s="32">
        <f t="shared" si="76"/>
        <v>0</v>
      </c>
      <c r="L47" s="32">
        <f t="shared" si="76"/>
        <v>0</v>
      </c>
      <c r="M47" s="32">
        <f t="shared" si="76"/>
        <v>0</v>
      </c>
      <c r="N47" s="32">
        <f t="shared" si="76"/>
        <v>0</v>
      </c>
      <c r="O47" s="32">
        <f t="shared" si="76"/>
        <v>0</v>
      </c>
      <c r="P47" s="32">
        <f t="shared" si="76"/>
        <v>0</v>
      </c>
      <c r="Q47" s="32">
        <f t="shared" si="76"/>
        <v>0</v>
      </c>
      <c r="R47" s="32">
        <f t="shared" si="77"/>
        <v>0</v>
      </c>
      <c r="S47" s="32">
        <f t="shared" si="77"/>
        <v>0</v>
      </c>
      <c r="T47" s="32">
        <f t="shared" si="77"/>
        <v>0</v>
      </c>
      <c r="U47" s="32">
        <f t="shared" si="77"/>
        <v>0</v>
      </c>
      <c r="V47" s="32">
        <f t="shared" si="77"/>
        <v>0</v>
      </c>
      <c r="W47" s="32">
        <f t="shared" si="77"/>
        <v>0</v>
      </c>
      <c r="X47" s="32">
        <f t="shared" si="77"/>
        <v>0</v>
      </c>
      <c r="Y47" s="32">
        <f t="shared" si="77"/>
        <v>162.05000000000001</v>
      </c>
      <c r="Z47" s="32">
        <f t="shared" si="77"/>
        <v>162.05000000000001</v>
      </c>
      <c r="AA47" s="32">
        <f t="shared" si="77"/>
        <v>129.63999999999999</v>
      </c>
      <c r="AB47" s="32">
        <f t="shared" si="78"/>
        <v>242.54</v>
      </c>
      <c r="AC47" s="32">
        <f t="shared" si="78"/>
        <v>262.66000000000003</v>
      </c>
      <c r="AD47" s="32">
        <f t="shared" si="78"/>
        <v>263.32</v>
      </c>
      <c r="AE47" s="32">
        <f t="shared" si="78"/>
        <v>263.7</v>
      </c>
      <c r="AF47" s="32">
        <f t="shared" si="78"/>
        <v>186.89</v>
      </c>
      <c r="AG47" s="32">
        <f t="shared" si="78"/>
        <v>231.01</v>
      </c>
      <c r="AH47" s="32">
        <f t="shared" si="78"/>
        <v>239.98</v>
      </c>
      <c r="AI47" s="32">
        <f t="shared" si="78"/>
        <v>227.11</v>
      </c>
      <c r="AJ47" s="32">
        <f t="shared" si="78"/>
        <v>239.11</v>
      </c>
      <c r="AK47" s="32">
        <f t="shared" si="78"/>
        <v>220.28</v>
      </c>
      <c r="AL47" s="32">
        <f t="shared" si="79"/>
        <v>206.61</v>
      </c>
      <c r="AM47" s="32">
        <f t="shared" si="79"/>
        <v>209.31</v>
      </c>
      <c r="AN47" s="32">
        <f t="shared" si="79"/>
        <v>191.11</v>
      </c>
      <c r="AO47" s="32">
        <f t="shared" si="79"/>
        <v>151.21</v>
      </c>
      <c r="AP47" s="32">
        <f t="shared" si="79"/>
        <v>0</v>
      </c>
      <c r="AQ47" s="32">
        <f t="shared" si="79"/>
        <v>0</v>
      </c>
      <c r="AR47" s="32">
        <f t="shared" si="79"/>
        <v>112.61</v>
      </c>
      <c r="AS47" s="32">
        <f t="shared" si="79"/>
        <v>111.41</v>
      </c>
      <c r="AT47" s="32">
        <f t="shared" si="79"/>
        <v>113.01</v>
      </c>
      <c r="AU47" s="32">
        <f t="shared" si="79"/>
        <v>107.41</v>
      </c>
      <c r="AV47" s="32">
        <f t="shared" si="80"/>
        <v>98.99</v>
      </c>
      <c r="AW47" s="32">
        <f t="shared" si="80"/>
        <v>94.69</v>
      </c>
      <c r="AX47" s="32">
        <f t="shared" si="80"/>
        <v>57.06</v>
      </c>
      <c r="AY47" s="32">
        <f t="shared" si="80"/>
        <v>20.56</v>
      </c>
      <c r="AZ47" s="32">
        <f t="shared" si="80"/>
        <v>1.42</v>
      </c>
      <c r="BA47" s="32">
        <f t="shared" si="80"/>
        <v>1.4</v>
      </c>
      <c r="BB47" s="32">
        <f t="shared" si="80"/>
        <v>0.7</v>
      </c>
      <c r="BC47" s="32">
        <f t="shared" si="80"/>
        <v>0.83</v>
      </c>
      <c r="BD47" s="32">
        <f t="shared" si="80"/>
        <v>1.27</v>
      </c>
      <c r="BE47" s="32">
        <f t="shared" si="80"/>
        <v>1.3</v>
      </c>
      <c r="BF47" s="32">
        <f t="shared" si="80"/>
        <v>0.2</v>
      </c>
      <c r="BG47" s="32">
        <f t="shared" si="80"/>
        <v>0.1</v>
      </c>
      <c r="BH47" s="32">
        <f t="shared" si="80"/>
        <v>0.17</v>
      </c>
      <c r="BI47" s="32">
        <f t="shared" si="80"/>
        <v>0.37</v>
      </c>
      <c r="BJ47" s="32">
        <f t="shared" si="80"/>
        <v>0.5</v>
      </c>
      <c r="BK47" s="32">
        <f t="shared" si="80"/>
        <v>1.1000000000000001</v>
      </c>
      <c r="BL47" s="32">
        <f t="shared" si="80"/>
        <v>0.87</v>
      </c>
      <c r="BM47" s="32">
        <f t="shared" si="80"/>
        <v>1</v>
      </c>
      <c r="BN47" s="32">
        <f t="shared" si="80"/>
        <v>1.1000000000000001</v>
      </c>
      <c r="BO47" s="32">
        <f t="shared" si="80"/>
        <v>0.9</v>
      </c>
      <c r="BP47" s="32">
        <f t="shared" si="80"/>
        <v>0.9</v>
      </c>
    </row>
    <row r="48" spans="1:68" ht="12.75" hidden="1" customHeight="1" outlineLevel="1" x14ac:dyDescent="0.2">
      <c r="A48" s="30"/>
      <c r="B48" s="67">
        <f>Remaining!A48</f>
        <v>0</v>
      </c>
      <c r="C48" s="28">
        <f>Remaining!B48</f>
        <v>0</v>
      </c>
      <c r="D48" s="32">
        <f t="shared" si="75"/>
        <v>0</v>
      </c>
      <c r="E48" s="32">
        <f t="shared" si="75"/>
        <v>0</v>
      </c>
      <c r="F48" s="32">
        <f t="shared" si="75"/>
        <v>0</v>
      </c>
      <c r="G48" s="32"/>
      <c r="H48" s="32">
        <f t="shared" si="76"/>
        <v>0</v>
      </c>
      <c r="I48" s="32">
        <f t="shared" si="76"/>
        <v>0</v>
      </c>
      <c r="J48" s="32">
        <f t="shared" si="76"/>
        <v>0</v>
      </c>
      <c r="K48" s="32">
        <f t="shared" si="76"/>
        <v>0</v>
      </c>
      <c r="L48" s="32">
        <f t="shared" si="76"/>
        <v>0</v>
      </c>
      <c r="M48" s="32">
        <f t="shared" si="76"/>
        <v>0</v>
      </c>
      <c r="N48" s="32">
        <f t="shared" si="76"/>
        <v>0</v>
      </c>
      <c r="O48" s="32">
        <f t="shared" si="76"/>
        <v>0</v>
      </c>
      <c r="P48" s="32">
        <f t="shared" si="76"/>
        <v>0</v>
      </c>
      <c r="Q48" s="32">
        <f t="shared" si="76"/>
        <v>0</v>
      </c>
      <c r="R48" s="32">
        <f t="shared" si="77"/>
        <v>0</v>
      </c>
      <c r="S48" s="32">
        <f t="shared" si="77"/>
        <v>0</v>
      </c>
      <c r="T48" s="32">
        <f t="shared" si="77"/>
        <v>0</v>
      </c>
      <c r="U48" s="32">
        <f t="shared" si="77"/>
        <v>0</v>
      </c>
      <c r="V48" s="32">
        <f t="shared" si="77"/>
        <v>0</v>
      </c>
      <c r="W48" s="32">
        <f t="shared" si="77"/>
        <v>0</v>
      </c>
      <c r="X48" s="32">
        <f t="shared" si="77"/>
        <v>0</v>
      </c>
      <c r="Y48" s="32">
        <f t="shared" si="77"/>
        <v>0</v>
      </c>
      <c r="Z48" s="32">
        <f t="shared" si="77"/>
        <v>0</v>
      </c>
      <c r="AA48" s="32">
        <f t="shared" si="77"/>
        <v>0</v>
      </c>
      <c r="AB48" s="32">
        <f t="shared" si="78"/>
        <v>0</v>
      </c>
      <c r="AC48" s="32">
        <f t="shared" si="78"/>
        <v>0</v>
      </c>
      <c r="AD48" s="32">
        <f t="shared" si="78"/>
        <v>0</v>
      </c>
      <c r="AE48" s="32">
        <f t="shared" si="78"/>
        <v>0</v>
      </c>
      <c r="AF48" s="32">
        <f t="shared" si="78"/>
        <v>0</v>
      </c>
      <c r="AG48" s="32">
        <f t="shared" si="78"/>
        <v>0</v>
      </c>
      <c r="AH48" s="32">
        <f t="shared" si="78"/>
        <v>0</v>
      </c>
      <c r="AI48" s="32">
        <f t="shared" si="78"/>
        <v>0</v>
      </c>
      <c r="AJ48" s="32">
        <f t="shared" si="78"/>
        <v>0</v>
      </c>
      <c r="AK48" s="32">
        <f t="shared" si="78"/>
        <v>0</v>
      </c>
      <c r="AL48" s="32">
        <f t="shared" si="79"/>
        <v>0</v>
      </c>
      <c r="AM48" s="32">
        <f t="shared" si="79"/>
        <v>0</v>
      </c>
      <c r="AN48" s="32">
        <f t="shared" si="79"/>
        <v>0</v>
      </c>
      <c r="AO48" s="32">
        <f t="shared" si="79"/>
        <v>0</v>
      </c>
      <c r="AP48" s="32">
        <f t="shared" si="79"/>
        <v>0</v>
      </c>
      <c r="AQ48" s="32">
        <f t="shared" si="79"/>
        <v>0</v>
      </c>
      <c r="AR48" s="32">
        <f t="shared" si="79"/>
        <v>0</v>
      </c>
      <c r="AS48" s="32">
        <f t="shared" si="79"/>
        <v>0</v>
      </c>
      <c r="AT48" s="32">
        <f t="shared" si="79"/>
        <v>0</v>
      </c>
      <c r="AU48" s="32">
        <f t="shared" si="79"/>
        <v>0</v>
      </c>
      <c r="AV48" s="32">
        <f t="shared" si="80"/>
        <v>0</v>
      </c>
      <c r="AW48" s="32">
        <f t="shared" si="80"/>
        <v>0</v>
      </c>
      <c r="AX48" s="32">
        <f t="shared" si="80"/>
        <v>0</v>
      </c>
      <c r="AY48" s="32">
        <f t="shared" si="80"/>
        <v>0</v>
      </c>
      <c r="AZ48" s="32">
        <f t="shared" si="80"/>
        <v>0</v>
      </c>
      <c r="BA48" s="32">
        <f t="shared" si="80"/>
        <v>0</v>
      </c>
      <c r="BB48" s="32">
        <f t="shared" si="80"/>
        <v>0</v>
      </c>
      <c r="BC48" s="32">
        <f t="shared" si="80"/>
        <v>0</v>
      </c>
      <c r="BD48" s="32">
        <f t="shared" si="80"/>
        <v>0</v>
      </c>
      <c r="BE48" s="32">
        <f t="shared" si="80"/>
        <v>0</v>
      </c>
      <c r="BF48" s="32">
        <f t="shared" si="80"/>
        <v>0</v>
      </c>
      <c r="BG48" s="32">
        <f t="shared" si="80"/>
        <v>0</v>
      </c>
      <c r="BH48" s="32">
        <f t="shared" si="80"/>
        <v>0</v>
      </c>
      <c r="BI48" s="32">
        <f t="shared" si="80"/>
        <v>0</v>
      </c>
      <c r="BJ48" s="32">
        <f t="shared" si="80"/>
        <v>0</v>
      </c>
      <c r="BK48" s="32">
        <f t="shared" si="80"/>
        <v>0</v>
      </c>
      <c r="BL48" s="32">
        <f t="shared" si="80"/>
        <v>0</v>
      </c>
      <c r="BM48" s="32">
        <f t="shared" si="80"/>
        <v>0</v>
      </c>
      <c r="BN48" s="32">
        <f t="shared" si="80"/>
        <v>0</v>
      </c>
      <c r="BO48" s="32">
        <f t="shared" si="80"/>
        <v>0</v>
      </c>
      <c r="BP48" s="32">
        <f t="shared" si="80"/>
        <v>0</v>
      </c>
    </row>
    <row r="49" spans="1:68" ht="12.75" customHeight="1" collapsed="1" x14ac:dyDescent="0.2">
      <c r="A49" s="30"/>
      <c r="B49" s="149" t="str">
        <f>Remaining!A49</f>
        <v>09.</v>
      </c>
      <c r="C49" s="150" t="str">
        <f>Remaining!B49</f>
        <v>Civil Engineering &amp; Design</v>
      </c>
      <c r="D49" s="150">
        <f>SUM(D50:D52)</f>
        <v>503</v>
      </c>
      <c r="E49" s="150">
        <f t="shared" ref="E49:AZ49" si="81">SUM(E50:E52)</f>
        <v>233</v>
      </c>
      <c r="F49" s="150">
        <f t="shared" si="81"/>
        <v>270</v>
      </c>
      <c r="G49" s="150"/>
      <c r="H49" s="150">
        <f t="shared" si="81"/>
        <v>0</v>
      </c>
      <c r="I49" s="150">
        <f t="shared" si="81"/>
        <v>0</v>
      </c>
      <c r="J49" s="150">
        <f t="shared" si="81"/>
        <v>0</v>
      </c>
      <c r="K49" s="150">
        <f t="shared" si="81"/>
        <v>0</v>
      </c>
      <c r="L49" s="150">
        <f t="shared" si="81"/>
        <v>0</v>
      </c>
      <c r="M49" s="150">
        <f t="shared" si="81"/>
        <v>0</v>
      </c>
      <c r="N49" s="150">
        <f t="shared" si="81"/>
        <v>0</v>
      </c>
      <c r="O49" s="150">
        <f t="shared" si="81"/>
        <v>0</v>
      </c>
      <c r="P49" s="150">
        <f t="shared" si="81"/>
        <v>0</v>
      </c>
      <c r="Q49" s="150">
        <f t="shared" si="81"/>
        <v>0</v>
      </c>
      <c r="R49" s="150">
        <f t="shared" si="81"/>
        <v>0</v>
      </c>
      <c r="S49" s="150">
        <f t="shared" si="81"/>
        <v>0</v>
      </c>
      <c r="T49" s="150">
        <f t="shared" si="81"/>
        <v>0</v>
      </c>
      <c r="U49" s="150">
        <f t="shared" si="81"/>
        <v>0</v>
      </c>
      <c r="V49" s="150">
        <f t="shared" si="81"/>
        <v>0</v>
      </c>
      <c r="W49" s="150">
        <f t="shared" si="81"/>
        <v>0</v>
      </c>
      <c r="X49" s="150">
        <f t="shared" si="81"/>
        <v>0</v>
      </c>
      <c r="Y49" s="150">
        <f t="shared" si="81"/>
        <v>16.98</v>
      </c>
      <c r="Z49" s="150">
        <f t="shared" si="81"/>
        <v>25.98</v>
      </c>
      <c r="AA49" s="150">
        <f t="shared" si="81"/>
        <v>22.580000000000002</v>
      </c>
      <c r="AB49" s="150">
        <f t="shared" si="81"/>
        <v>30.330000000000002</v>
      </c>
      <c r="AC49" s="150">
        <f t="shared" si="81"/>
        <v>31.73</v>
      </c>
      <c r="AD49" s="150">
        <f t="shared" si="81"/>
        <v>37.879999999999995</v>
      </c>
      <c r="AE49" s="150">
        <f t="shared" si="81"/>
        <v>33.379999999999995</v>
      </c>
      <c r="AF49" s="150">
        <f t="shared" si="81"/>
        <v>15.68</v>
      </c>
      <c r="AG49" s="150">
        <f t="shared" si="81"/>
        <v>18.23</v>
      </c>
      <c r="AH49" s="150">
        <f t="shared" si="81"/>
        <v>17.23</v>
      </c>
      <c r="AI49" s="150">
        <f t="shared" si="81"/>
        <v>5.73</v>
      </c>
      <c r="AJ49" s="150">
        <f t="shared" si="81"/>
        <v>5.73</v>
      </c>
      <c r="AK49" s="150">
        <f t="shared" si="81"/>
        <v>4.58</v>
      </c>
      <c r="AL49" s="150">
        <f t="shared" si="81"/>
        <v>0</v>
      </c>
      <c r="AM49" s="150">
        <f t="shared" si="81"/>
        <v>4</v>
      </c>
      <c r="AN49" s="150">
        <f t="shared" si="81"/>
        <v>0</v>
      </c>
      <c r="AO49" s="150">
        <f t="shared" si="81"/>
        <v>0</v>
      </c>
      <c r="AP49" s="150">
        <f t="shared" si="81"/>
        <v>0</v>
      </c>
      <c r="AQ49" s="150">
        <f t="shared" si="81"/>
        <v>0</v>
      </c>
      <c r="AR49" s="150">
        <f t="shared" si="81"/>
        <v>0</v>
      </c>
      <c r="AS49" s="150">
        <f t="shared" si="81"/>
        <v>0</v>
      </c>
      <c r="AT49" s="150">
        <f t="shared" si="81"/>
        <v>0</v>
      </c>
      <c r="AU49" s="150">
        <f t="shared" si="81"/>
        <v>0</v>
      </c>
      <c r="AV49" s="150">
        <f t="shared" si="81"/>
        <v>0</v>
      </c>
      <c r="AW49" s="150">
        <f t="shared" si="81"/>
        <v>0</v>
      </c>
      <c r="AX49" s="150">
        <f t="shared" si="81"/>
        <v>0</v>
      </c>
      <c r="AY49" s="150">
        <f t="shared" si="81"/>
        <v>0</v>
      </c>
      <c r="AZ49" s="150">
        <f t="shared" si="81"/>
        <v>0</v>
      </c>
      <c r="BA49" s="150">
        <f t="shared" ref="BA49:BP49" si="82">SUM(BA50:BA52)</f>
        <v>0</v>
      </c>
      <c r="BB49" s="150">
        <f t="shared" si="82"/>
        <v>0</v>
      </c>
      <c r="BC49" s="150">
        <f t="shared" si="82"/>
        <v>0</v>
      </c>
      <c r="BD49" s="150">
        <f t="shared" si="82"/>
        <v>0</v>
      </c>
      <c r="BE49" s="150">
        <f t="shared" si="82"/>
        <v>0</v>
      </c>
      <c r="BF49" s="150">
        <f t="shared" si="82"/>
        <v>0</v>
      </c>
      <c r="BG49" s="150">
        <f t="shared" si="82"/>
        <v>0</v>
      </c>
      <c r="BH49" s="150">
        <f t="shared" si="82"/>
        <v>0</v>
      </c>
      <c r="BI49" s="150">
        <f t="shared" si="82"/>
        <v>0</v>
      </c>
      <c r="BJ49" s="150">
        <f t="shared" si="82"/>
        <v>0</v>
      </c>
      <c r="BK49" s="150">
        <f t="shared" si="82"/>
        <v>0</v>
      </c>
      <c r="BL49" s="150">
        <f t="shared" si="82"/>
        <v>0</v>
      </c>
      <c r="BM49" s="150">
        <f t="shared" si="82"/>
        <v>0</v>
      </c>
      <c r="BN49" s="150">
        <f t="shared" si="82"/>
        <v>0</v>
      </c>
      <c r="BO49" s="150">
        <f t="shared" si="82"/>
        <v>0</v>
      </c>
      <c r="BP49" s="150">
        <f t="shared" si="82"/>
        <v>0</v>
      </c>
    </row>
    <row r="50" spans="1:68" s="38" customFormat="1" ht="12.75" hidden="1" customHeight="1" outlineLevel="1" x14ac:dyDescent="0.2">
      <c r="A50" s="27"/>
      <c r="B50" s="67">
        <f>Remaining!A50</f>
        <v>380</v>
      </c>
      <c r="C50" s="28" t="str">
        <f>Remaining!B50</f>
        <v xml:space="preserve">Civil - Earthworks Engineering </v>
      </c>
      <c r="D50" s="32">
        <f t="shared" ref="D50:F52" si="83">SUMIF($B$66:$B$91,$B50,D$66:D$91)</f>
        <v>237</v>
      </c>
      <c r="E50" s="32">
        <f t="shared" si="83"/>
        <v>144</v>
      </c>
      <c r="F50" s="32">
        <f t="shared" si="83"/>
        <v>93</v>
      </c>
      <c r="G50" s="32"/>
      <c r="H50" s="32">
        <f t="shared" ref="H50:Q52" si="84">SUMIF($B$66:$B$91,$B50,H$66:H$91)</f>
        <v>0</v>
      </c>
      <c r="I50" s="32">
        <f t="shared" si="84"/>
        <v>0</v>
      </c>
      <c r="J50" s="32">
        <f t="shared" si="84"/>
        <v>0</v>
      </c>
      <c r="K50" s="32">
        <f t="shared" si="84"/>
        <v>0</v>
      </c>
      <c r="L50" s="32">
        <f t="shared" si="84"/>
        <v>0</v>
      </c>
      <c r="M50" s="32">
        <f t="shared" si="84"/>
        <v>0</v>
      </c>
      <c r="N50" s="32">
        <f t="shared" si="84"/>
        <v>0</v>
      </c>
      <c r="O50" s="32">
        <f t="shared" si="84"/>
        <v>0</v>
      </c>
      <c r="P50" s="32">
        <f t="shared" si="84"/>
        <v>0</v>
      </c>
      <c r="Q50" s="32">
        <f t="shared" si="84"/>
        <v>0</v>
      </c>
      <c r="R50" s="32">
        <f t="shared" ref="R50:AA52" si="85">SUMIF($B$66:$B$91,$B50,R$66:R$91)</f>
        <v>0</v>
      </c>
      <c r="S50" s="32">
        <f t="shared" si="85"/>
        <v>0</v>
      </c>
      <c r="T50" s="32">
        <f t="shared" si="85"/>
        <v>0</v>
      </c>
      <c r="U50" s="32">
        <f t="shared" si="85"/>
        <v>0</v>
      </c>
      <c r="V50" s="32">
        <f t="shared" si="85"/>
        <v>0</v>
      </c>
      <c r="W50" s="32">
        <f t="shared" si="85"/>
        <v>0</v>
      </c>
      <c r="X50" s="32">
        <f t="shared" si="85"/>
        <v>0</v>
      </c>
      <c r="Y50" s="32">
        <f t="shared" si="85"/>
        <v>3.79</v>
      </c>
      <c r="Z50" s="32">
        <f t="shared" si="85"/>
        <v>5.79</v>
      </c>
      <c r="AA50" s="32">
        <f t="shared" si="85"/>
        <v>5.03</v>
      </c>
      <c r="AB50" s="32">
        <f t="shared" ref="AB50:AK52" si="86">SUMIF($B$66:$B$91,$B50,AB$66:AB$91)</f>
        <v>6.89</v>
      </c>
      <c r="AC50" s="32">
        <f t="shared" si="86"/>
        <v>7.29</v>
      </c>
      <c r="AD50" s="32">
        <f t="shared" si="86"/>
        <v>13.29</v>
      </c>
      <c r="AE50" s="32">
        <f t="shared" si="86"/>
        <v>15.29</v>
      </c>
      <c r="AF50" s="32">
        <f t="shared" si="86"/>
        <v>5.43</v>
      </c>
      <c r="AG50" s="32">
        <f t="shared" si="86"/>
        <v>6.29</v>
      </c>
      <c r="AH50" s="32">
        <f t="shared" si="86"/>
        <v>9.2899999999999991</v>
      </c>
      <c r="AI50" s="32">
        <f t="shared" si="86"/>
        <v>3.79</v>
      </c>
      <c r="AJ50" s="32">
        <f t="shared" si="86"/>
        <v>3.79</v>
      </c>
      <c r="AK50" s="32">
        <f t="shared" si="86"/>
        <v>3.03</v>
      </c>
      <c r="AL50" s="32">
        <f t="shared" ref="AL50:AU52" si="87">SUMIF($B$66:$B$91,$B50,AL$66:AL$91)</f>
        <v>0</v>
      </c>
      <c r="AM50" s="32">
        <f t="shared" si="87"/>
        <v>4</v>
      </c>
      <c r="AN50" s="32">
        <f t="shared" si="87"/>
        <v>0</v>
      </c>
      <c r="AO50" s="32">
        <f t="shared" si="87"/>
        <v>0</v>
      </c>
      <c r="AP50" s="32">
        <f t="shared" si="87"/>
        <v>0</v>
      </c>
      <c r="AQ50" s="32">
        <f t="shared" si="87"/>
        <v>0</v>
      </c>
      <c r="AR50" s="32">
        <f t="shared" si="87"/>
        <v>0</v>
      </c>
      <c r="AS50" s="32">
        <f t="shared" si="87"/>
        <v>0</v>
      </c>
      <c r="AT50" s="32">
        <f t="shared" si="87"/>
        <v>0</v>
      </c>
      <c r="AU50" s="32">
        <f t="shared" si="87"/>
        <v>0</v>
      </c>
      <c r="AV50" s="32">
        <f t="shared" ref="AV50:BP52" si="88">SUMIF($B$66:$B$91,$B50,AV$66:AV$91)</f>
        <v>0</v>
      </c>
      <c r="AW50" s="32">
        <f t="shared" si="88"/>
        <v>0</v>
      </c>
      <c r="AX50" s="32">
        <f t="shared" si="88"/>
        <v>0</v>
      </c>
      <c r="AY50" s="32">
        <f t="shared" si="88"/>
        <v>0</v>
      </c>
      <c r="AZ50" s="32">
        <f t="shared" si="88"/>
        <v>0</v>
      </c>
      <c r="BA50" s="32">
        <f t="shared" si="88"/>
        <v>0</v>
      </c>
      <c r="BB50" s="32">
        <f t="shared" si="88"/>
        <v>0</v>
      </c>
      <c r="BC50" s="32">
        <f t="shared" si="88"/>
        <v>0</v>
      </c>
      <c r="BD50" s="32">
        <f t="shared" si="88"/>
        <v>0</v>
      </c>
      <c r="BE50" s="32">
        <f t="shared" si="88"/>
        <v>0</v>
      </c>
      <c r="BF50" s="32">
        <f t="shared" si="88"/>
        <v>0</v>
      </c>
      <c r="BG50" s="32">
        <f t="shared" si="88"/>
        <v>0</v>
      </c>
      <c r="BH50" s="32">
        <f t="shared" si="88"/>
        <v>0</v>
      </c>
      <c r="BI50" s="32">
        <f t="shared" si="88"/>
        <v>0</v>
      </c>
      <c r="BJ50" s="32">
        <f t="shared" si="88"/>
        <v>0</v>
      </c>
      <c r="BK50" s="32">
        <f t="shared" si="88"/>
        <v>0</v>
      </c>
      <c r="BL50" s="32">
        <f t="shared" si="88"/>
        <v>0</v>
      </c>
      <c r="BM50" s="32">
        <f t="shared" si="88"/>
        <v>0</v>
      </c>
      <c r="BN50" s="32">
        <f t="shared" si="88"/>
        <v>0</v>
      </c>
      <c r="BO50" s="32">
        <f t="shared" si="88"/>
        <v>0</v>
      </c>
      <c r="BP50" s="32">
        <f t="shared" si="88"/>
        <v>0</v>
      </c>
    </row>
    <row r="51" spans="1:68" ht="12.75" hidden="1" customHeight="1" outlineLevel="1" x14ac:dyDescent="0.2">
      <c r="A51" s="30"/>
      <c r="B51" s="67">
        <f>Remaining!A51</f>
        <v>480</v>
      </c>
      <c r="C51" s="28" t="str">
        <f>Remaining!B51</f>
        <v xml:space="preserve">Civil - Earthworks Design      </v>
      </c>
      <c r="D51" s="32">
        <f t="shared" si="83"/>
        <v>266</v>
      </c>
      <c r="E51" s="32">
        <f t="shared" si="83"/>
        <v>89</v>
      </c>
      <c r="F51" s="32">
        <f t="shared" si="83"/>
        <v>177</v>
      </c>
      <c r="G51" s="32"/>
      <c r="H51" s="32">
        <f t="shared" si="84"/>
        <v>0</v>
      </c>
      <c r="I51" s="32">
        <f t="shared" si="84"/>
        <v>0</v>
      </c>
      <c r="J51" s="32">
        <f t="shared" si="84"/>
        <v>0</v>
      </c>
      <c r="K51" s="32">
        <f t="shared" si="84"/>
        <v>0</v>
      </c>
      <c r="L51" s="32">
        <f t="shared" si="84"/>
        <v>0</v>
      </c>
      <c r="M51" s="32">
        <f t="shared" si="84"/>
        <v>0</v>
      </c>
      <c r="N51" s="32">
        <f t="shared" si="84"/>
        <v>0</v>
      </c>
      <c r="O51" s="32">
        <f t="shared" si="84"/>
        <v>0</v>
      </c>
      <c r="P51" s="32">
        <f t="shared" si="84"/>
        <v>0</v>
      </c>
      <c r="Q51" s="32">
        <f t="shared" si="84"/>
        <v>0</v>
      </c>
      <c r="R51" s="32">
        <f t="shared" si="85"/>
        <v>0</v>
      </c>
      <c r="S51" s="32">
        <f t="shared" si="85"/>
        <v>0</v>
      </c>
      <c r="T51" s="32">
        <f t="shared" si="85"/>
        <v>0</v>
      </c>
      <c r="U51" s="32">
        <f t="shared" si="85"/>
        <v>0</v>
      </c>
      <c r="V51" s="32">
        <f t="shared" si="85"/>
        <v>0</v>
      </c>
      <c r="W51" s="32">
        <f t="shared" si="85"/>
        <v>0</v>
      </c>
      <c r="X51" s="32">
        <f t="shared" si="85"/>
        <v>0</v>
      </c>
      <c r="Y51" s="32">
        <f t="shared" si="85"/>
        <v>13.19</v>
      </c>
      <c r="Z51" s="32">
        <f t="shared" si="85"/>
        <v>20.190000000000001</v>
      </c>
      <c r="AA51" s="32">
        <f t="shared" si="85"/>
        <v>17.55</v>
      </c>
      <c r="AB51" s="32">
        <f t="shared" si="86"/>
        <v>23.44</v>
      </c>
      <c r="AC51" s="32">
        <f t="shared" si="86"/>
        <v>24.44</v>
      </c>
      <c r="AD51" s="32">
        <f t="shared" si="86"/>
        <v>24.59</v>
      </c>
      <c r="AE51" s="32">
        <f t="shared" si="86"/>
        <v>18.09</v>
      </c>
      <c r="AF51" s="32">
        <f t="shared" si="86"/>
        <v>10.25</v>
      </c>
      <c r="AG51" s="32">
        <f t="shared" si="86"/>
        <v>11.94</v>
      </c>
      <c r="AH51" s="32">
        <f t="shared" si="86"/>
        <v>7.94</v>
      </c>
      <c r="AI51" s="32">
        <f t="shared" si="86"/>
        <v>1.94</v>
      </c>
      <c r="AJ51" s="32">
        <f t="shared" si="86"/>
        <v>1.94</v>
      </c>
      <c r="AK51" s="32">
        <f t="shared" si="86"/>
        <v>1.55</v>
      </c>
      <c r="AL51" s="32">
        <f t="shared" si="87"/>
        <v>0</v>
      </c>
      <c r="AM51" s="32">
        <f t="shared" si="87"/>
        <v>0</v>
      </c>
      <c r="AN51" s="32">
        <f t="shared" si="87"/>
        <v>0</v>
      </c>
      <c r="AO51" s="32">
        <f t="shared" si="87"/>
        <v>0</v>
      </c>
      <c r="AP51" s="32">
        <f t="shared" si="87"/>
        <v>0</v>
      </c>
      <c r="AQ51" s="32">
        <f t="shared" si="87"/>
        <v>0</v>
      </c>
      <c r="AR51" s="32">
        <f t="shared" si="87"/>
        <v>0</v>
      </c>
      <c r="AS51" s="32">
        <f t="shared" si="87"/>
        <v>0</v>
      </c>
      <c r="AT51" s="32">
        <f t="shared" si="87"/>
        <v>0</v>
      </c>
      <c r="AU51" s="32">
        <f t="shared" si="87"/>
        <v>0</v>
      </c>
      <c r="AV51" s="32">
        <f t="shared" si="88"/>
        <v>0</v>
      </c>
      <c r="AW51" s="32">
        <f t="shared" si="88"/>
        <v>0</v>
      </c>
      <c r="AX51" s="32">
        <f t="shared" si="88"/>
        <v>0</v>
      </c>
      <c r="AY51" s="32">
        <f t="shared" si="88"/>
        <v>0</v>
      </c>
      <c r="AZ51" s="32">
        <f t="shared" si="88"/>
        <v>0</v>
      </c>
      <c r="BA51" s="32">
        <f t="shared" si="88"/>
        <v>0</v>
      </c>
      <c r="BB51" s="32">
        <f t="shared" si="88"/>
        <v>0</v>
      </c>
      <c r="BC51" s="32">
        <f t="shared" si="88"/>
        <v>0</v>
      </c>
      <c r="BD51" s="32">
        <f t="shared" si="88"/>
        <v>0</v>
      </c>
      <c r="BE51" s="32">
        <f t="shared" si="88"/>
        <v>0</v>
      </c>
      <c r="BF51" s="32">
        <f t="shared" si="88"/>
        <v>0</v>
      </c>
      <c r="BG51" s="32">
        <f t="shared" si="88"/>
        <v>0</v>
      </c>
      <c r="BH51" s="32">
        <f t="shared" si="88"/>
        <v>0</v>
      </c>
      <c r="BI51" s="32">
        <f t="shared" si="88"/>
        <v>0</v>
      </c>
      <c r="BJ51" s="32">
        <f t="shared" si="88"/>
        <v>0</v>
      </c>
      <c r="BK51" s="32">
        <f t="shared" si="88"/>
        <v>0</v>
      </c>
      <c r="BL51" s="32">
        <f t="shared" si="88"/>
        <v>0</v>
      </c>
      <c r="BM51" s="32">
        <f t="shared" si="88"/>
        <v>0</v>
      </c>
      <c r="BN51" s="32">
        <f t="shared" si="88"/>
        <v>0</v>
      </c>
      <c r="BO51" s="32">
        <f t="shared" si="88"/>
        <v>0</v>
      </c>
      <c r="BP51" s="32">
        <f t="shared" si="88"/>
        <v>0</v>
      </c>
    </row>
    <row r="52" spans="1:68" ht="12.75" hidden="1" customHeight="1" outlineLevel="1" x14ac:dyDescent="0.2">
      <c r="A52" s="30"/>
      <c r="B52" s="67">
        <f>Remaining!A52</f>
        <v>0</v>
      </c>
      <c r="C52" s="28">
        <f>Remaining!B52</f>
        <v>0</v>
      </c>
      <c r="D52" s="32">
        <f t="shared" si="83"/>
        <v>0</v>
      </c>
      <c r="E52" s="32">
        <f t="shared" si="83"/>
        <v>0</v>
      </c>
      <c r="F52" s="32">
        <f t="shared" si="83"/>
        <v>0</v>
      </c>
      <c r="G52" s="32"/>
      <c r="H52" s="32">
        <f t="shared" si="84"/>
        <v>0</v>
      </c>
      <c r="I52" s="32">
        <f t="shared" si="84"/>
        <v>0</v>
      </c>
      <c r="J52" s="32">
        <f t="shared" si="84"/>
        <v>0</v>
      </c>
      <c r="K52" s="32">
        <f t="shared" si="84"/>
        <v>0</v>
      </c>
      <c r="L52" s="32">
        <f t="shared" si="84"/>
        <v>0</v>
      </c>
      <c r="M52" s="32">
        <f t="shared" si="84"/>
        <v>0</v>
      </c>
      <c r="N52" s="32">
        <f t="shared" si="84"/>
        <v>0</v>
      </c>
      <c r="O52" s="32">
        <f t="shared" si="84"/>
        <v>0</v>
      </c>
      <c r="P52" s="32">
        <f t="shared" si="84"/>
        <v>0</v>
      </c>
      <c r="Q52" s="32">
        <f t="shared" si="84"/>
        <v>0</v>
      </c>
      <c r="R52" s="32">
        <f t="shared" si="85"/>
        <v>0</v>
      </c>
      <c r="S52" s="32">
        <f t="shared" si="85"/>
        <v>0</v>
      </c>
      <c r="T52" s="32">
        <f t="shared" si="85"/>
        <v>0</v>
      </c>
      <c r="U52" s="32">
        <f t="shared" si="85"/>
        <v>0</v>
      </c>
      <c r="V52" s="32">
        <f t="shared" si="85"/>
        <v>0</v>
      </c>
      <c r="W52" s="32">
        <f t="shared" si="85"/>
        <v>0</v>
      </c>
      <c r="X52" s="32">
        <f t="shared" si="85"/>
        <v>0</v>
      </c>
      <c r="Y52" s="32">
        <f t="shared" si="85"/>
        <v>0</v>
      </c>
      <c r="Z52" s="32">
        <f t="shared" si="85"/>
        <v>0</v>
      </c>
      <c r="AA52" s="32">
        <f t="shared" si="85"/>
        <v>0</v>
      </c>
      <c r="AB52" s="32">
        <f t="shared" si="86"/>
        <v>0</v>
      </c>
      <c r="AC52" s="32">
        <f t="shared" si="86"/>
        <v>0</v>
      </c>
      <c r="AD52" s="32">
        <f t="shared" si="86"/>
        <v>0</v>
      </c>
      <c r="AE52" s="32">
        <f t="shared" si="86"/>
        <v>0</v>
      </c>
      <c r="AF52" s="32">
        <f t="shared" si="86"/>
        <v>0</v>
      </c>
      <c r="AG52" s="32">
        <f t="shared" si="86"/>
        <v>0</v>
      </c>
      <c r="AH52" s="32">
        <f t="shared" si="86"/>
        <v>0</v>
      </c>
      <c r="AI52" s="32">
        <f t="shared" si="86"/>
        <v>0</v>
      </c>
      <c r="AJ52" s="32">
        <f t="shared" si="86"/>
        <v>0</v>
      </c>
      <c r="AK52" s="32">
        <f t="shared" si="86"/>
        <v>0</v>
      </c>
      <c r="AL52" s="32">
        <f t="shared" si="87"/>
        <v>0</v>
      </c>
      <c r="AM52" s="32">
        <f t="shared" si="87"/>
        <v>0</v>
      </c>
      <c r="AN52" s="32">
        <f t="shared" si="87"/>
        <v>0</v>
      </c>
      <c r="AO52" s="32">
        <f t="shared" si="87"/>
        <v>0</v>
      </c>
      <c r="AP52" s="32">
        <f t="shared" si="87"/>
        <v>0</v>
      </c>
      <c r="AQ52" s="32">
        <f t="shared" si="87"/>
        <v>0</v>
      </c>
      <c r="AR52" s="32">
        <f t="shared" si="87"/>
        <v>0</v>
      </c>
      <c r="AS52" s="32">
        <f t="shared" si="87"/>
        <v>0</v>
      </c>
      <c r="AT52" s="32">
        <f t="shared" si="87"/>
        <v>0</v>
      </c>
      <c r="AU52" s="32">
        <f t="shared" si="87"/>
        <v>0</v>
      </c>
      <c r="AV52" s="32">
        <f t="shared" si="88"/>
        <v>0</v>
      </c>
      <c r="AW52" s="32">
        <f t="shared" si="88"/>
        <v>0</v>
      </c>
      <c r="AX52" s="32">
        <f t="shared" si="88"/>
        <v>0</v>
      </c>
      <c r="AY52" s="32">
        <f t="shared" si="88"/>
        <v>0</v>
      </c>
      <c r="AZ52" s="32">
        <f t="shared" si="88"/>
        <v>0</v>
      </c>
      <c r="BA52" s="32">
        <f t="shared" si="88"/>
        <v>0</v>
      </c>
      <c r="BB52" s="32">
        <f t="shared" si="88"/>
        <v>0</v>
      </c>
      <c r="BC52" s="32">
        <f t="shared" si="88"/>
        <v>0</v>
      </c>
      <c r="BD52" s="32">
        <f t="shared" si="88"/>
        <v>0</v>
      </c>
      <c r="BE52" s="32">
        <f t="shared" si="88"/>
        <v>0</v>
      </c>
      <c r="BF52" s="32">
        <f t="shared" si="88"/>
        <v>0</v>
      </c>
      <c r="BG52" s="32">
        <f t="shared" si="88"/>
        <v>0</v>
      </c>
      <c r="BH52" s="32">
        <f t="shared" si="88"/>
        <v>0</v>
      </c>
      <c r="BI52" s="32">
        <f t="shared" si="88"/>
        <v>0</v>
      </c>
      <c r="BJ52" s="32">
        <f t="shared" si="88"/>
        <v>0</v>
      </c>
      <c r="BK52" s="32">
        <f t="shared" si="88"/>
        <v>0</v>
      </c>
      <c r="BL52" s="32">
        <f t="shared" si="88"/>
        <v>0</v>
      </c>
      <c r="BM52" s="32">
        <f t="shared" si="88"/>
        <v>0</v>
      </c>
      <c r="BN52" s="32">
        <f t="shared" si="88"/>
        <v>0</v>
      </c>
      <c r="BO52" s="32">
        <f t="shared" si="88"/>
        <v>0</v>
      </c>
      <c r="BP52" s="32">
        <f t="shared" si="88"/>
        <v>0</v>
      </c>
    </row>
    <row r="53" spans="1:68" ht="12.75" customHeight="1" collapsed="1" x14ac:dyDescent="0.2">
      <c r="A53" s="30"/>
      <c r="B53" s="149" t="str">
        <f>Remaining!A53</f>
        <v>12.</v>
      </c>
      <c r="C53" s="150" t="str">
        <f>Remaining!B53</f>
        <v>Procurement &amp; Contracts</v>
      </c>
      <c r="D53" s="150">
        <f>SUM(D54:D56)</f>
        <v>0</v>
      </c>
      <c r="E53" s="150">
        <f>SUM(E54:E56)</f>
        <v>0</v>
      </c>
      <c r="F53" s="150">
        <f>SUM(F54:F56)</f>
        <v>0</v>
      </c>
      <c r="G53" s="150"/>
      <c r="H53" s="150">
        <f t="shared" ref="H53:AM53" si="89">SUM(H54:H56)</f>
        <v>0</v>
      </c>
      <c r="I53" s="150">
        <f t="shared" si="89"/>
        <v>0</v>
      </c>
      <c r="J53" s="150">
        <f t="shared" si="89"/>
        <v>0</v>
      </c>
      <c r="K53" s="150">
        <f t="shared" si="89"/>
        <v>0</v>
      </c>
      <c r="L53" s="150">
        <f t="shared" si="89"/>
        <v>0</v>
      </c>
      <c r="M53" s="150">
        <f t="shared" si="89"/>
        <v>0</v>
      </c>
      <c r="N53" s="150">
        <f t="shared" si="89"/>
        <v>0</v>
      </c>
      <c r="O53" s="150">
        <f t="shared" si="89"/>
        <v>0</v>
      </c>
      <c r="P53" s="150">
        <f t="shared" si="89"/>
        <v>0</v>
      </c>
      <c r="Q53" s="150">
        <f t="shared" si="89"/>
        <v>0</v>
      </c>
      <c r="R53" s="150">
        <f t="shared" si="89"/>
        <v>0</v>
      </c>
      <c r="S53" s="150">
        <f t="shared" si="89"/>
        <v>0</v>
      </c>
      <c r="T53" s="150">
        <f t="shared" si="89"/>
        <v>0</v>
      </c>
      <c r="U53" s="150">
        <f t="shared" si="89"/>
        <v>0</v>
      </c>
      <c r="V53" s="150">
        <f t="shared" si="89"/>
        <v>0</v>
      </c>
      <c r="W53" s="150">
        <f t="shared" si="89"/>
        <v>0</v>
      </c>
      <c r="X53" s="150">
        <f t="shared" si="89"/>
        <v>0</v>
      </c>
      <c r="Y53" s="150">
        <f t="shared" si="89"/>
        <v>0</v>
      </c>
      <c r="Z53" s="150">
        <f t="shared" si="89"/>
        <v>0</v>
      </c>
      <c r="AA53" s="150">
        <f t="shared" si="89"/>
        <v>0</v>
      </c>
      <c r="AB53" s="150">
        <f t="shared" si="89"/>
        <v>0</v>
      </c>
      <c r="AC53" s="150">
        <f t="shared" si="89"/>
        <v>0</v>
      </c>
      <c r="AD53" s="150">
        <f t="shared" si="89"/>
        <v>0</v>
      </c>
      <c r="AE53" s="150">
        <f t="shared" si="89"/>
        <v>0</v>
      </c>
      <c r="AF53" s="150">
        <f t="shared" si="89"/>
        <v>0</v>
      </c>
      <c r="AG53" s="150">
        <f t="shared" si="89"/>
        <v>0</v>
      </c>
      <c r="AH53" s="150">
        <f t="shared" si="89"/>
        <v>0</v>
      </c>
      <c r="AI53" s="150">
        <f t="shared" si="89"/>
        <v>0</v>
      </c>
      <c r="AJ53" s="150">
        <f t="shared" si="89"/>
        <v>0</v>
      </c>
      <c r="AK53" s="150">
        <f t="shared" si="89"/>
        <v>0</v>
      </c>
      <c r="AL53" s="150">
        <f t="shared" si="89"/>
        <v>0</v>
      </c>
      <c r="AM53" s="150">
        <f t="shared" si="89"/>
        <v>0</v>
      </c>
      <c r="AN53" s="150">
        <f t="shared" ref="AN53:AZ53" si="90">SUM(AN54:AN56)</f>
        <v>0</v>
      </c>
      <c r="AO53" s="150">
        <f t="shared" si="90"/>
        <v>0</v>
      </c>
      <c r="AP53" s="150">
        <f t="shared" si="90"/>
        <v>0</v>
      </c>
      <c r="AQ53" s="150">
        <f t="shared" si="90"/>
        <v>0</v>
      </c>
      <c r="AR53" s="150">
        <f t="shared" si="90"/>
        <v>0</v>
      </c>
      <c r="AS53" s="150">
        <f t="shared" si="90"/>
        <v>0</v>
      </c>
      <c r="AT53" s="150">
        <f t="shared" si="90"/>
        <v>0</v>
      </c>
      <c r="AU53" s="150">
        <f t="shared" si="90"/>
        <v>0</v>
      </c>
      <c r="AV53" s="150">
        <f t="shared" si="90"/>
        <v>0</v>
      </c>
      <c r="AW53" s="150">
        <f t="shared" si="90"/>
        <v>0</v>
      </c>
      <c r="AX53" s="150">
        <f t="shared" si="90"/>
        <v>0</v>
      </c>
      <c r="AY53" s="150">
        <f t="shared" si="90"/>
        <v>0</v>
      </c>
      <c r="AZ53" s="150">
        <f t="shared" si="90"/>
        <v>0</v>
      </c>
      <c r="BA53" s="150">
        <f t="shared" ref="BA53:BP53" si="91">SUM(BA54:BA56)</f>
        <v>0</v>
      </c>
      <c r="BB53" s="150">
        <f t="shared" si="91"/>
        <v>0</v>
      </c>
      <c r="BC53" s="150">
        <f t="shared" si="91"/>
        <v>0</v>
      </c>
      <c r="BD53" s="150">
        <f t="shared" si="91"/>
        <v>0</v>
      </c>
      <c r="BE53" s="150">
        <f t="shared" si="91"/>
        <v>0</v>
      </c>
      <c r="BF53" s="150">
        <f t="shared" si="91"/>
        <v>0</v>
      </c>
      <c r="BG53" s="150">
        <f t="shared" si="91"/>
        <v>0</v>
      </c>
      <c r="BH53" s="150">
        <f t="shared" si="91"/>
        <v>0</v>
      </c>
      <c r="BI53" s="150">
        <f t="shared" si="91"/>
        <v>0</v>
      </c>
      <c r="BJ53" s="150">
        <f t="shared" si="91"/>
        <v>0</v>
      </c>
      <c r="BK53" s="150">
        <f t="shared" si="91"/>
        <v>0</v>
      </c>
      <c r="BL53" s="150">
        <f t="shared" si="91"/>
        <v>0</v>
      </c>
      <c r="BM53" s="150">
        <f t="shared" si="91"/>
        <v>0</v>
      </c>
      <c r="BN53" s="150">
        <f t="shared" si="91"/>
        <v>0</v>
      </c>
      <c r="BO53" s="150">
        <f t="shared" si="91"/>
        <v>0</v>
      </c>
      <c r="BP53" s="150">
        <f t="shared" si="91"/>
        <v>0</v>
      </c>
    </row>
    <row r="54" spans="1:68" ht="12.75" hidden="1" customHeight="1" outlineLevel="1" x14ac:dyDescent="0.2">
      <c r="A54" s="30"/>
      <c r="B54" s="67">
        <f>Remaining!A54</f>
        <v>500</v>
      </c>
      <c r="C54" s="28">
        <f>Remaining!B54</f>
        <v>0</v>
      </c>
      <c r="D54" s="32">
        <f t="shared" ref="D54:F56" si="92">SUMIF($B$66:$B$91,$B54,D$66:D$91)</f>
        <v>0</v>
      </c>
      <c r="E54" s="32">
        <f t="shared" si="92"/>
        <v>0</v>
      </c>
      <c r="F54" s="32">
        <f t="shared" si="92"/>
        <v>0</v>
      </c>
      <c r="G54" s="32"/>
      <c r="H54" s="32">
        <f t="shared" ref="H54:Q56" si="93">SUMIF($B$66:$B$91,$B54,H$66:H$91)</f>
        <v>0</v>
      </c>
      <c r="I54" s="32">
        <f t="shared" si="93"/>
        <v>0</v>
      </c>
      <c r="J54" s="32">
        <f t="shared" si="93"/>
        <v>0</v>
      </c>
      <c r="K54" s="32">
        <f t="shared" si="93"/>
        <v>0</v>
      </c>
      <c r="L54" s="32">
        <f t="shared" si="93"/>
        <v>0</v>
      </c>
      <c r="M54" s="32">
        <f t="shared" si="93"/>
        <v>0</v>
      </c>
      <c r="N54" s="32">
        <f t="shared" si="93"/>
        <v>0</v>
      </c>
      <c r="O54" s="32">
        <f t="shared" si="93"/>
        <v>0</v>
      </c>
      <c r="P54" s="32">
        <f t="shared" si="93"/>
        <v>0</v>
      </c>
      <c r="Q54" s="32">
        <f t="shared" si="93"/>
        <v>0</v>
      </c>
      <c r="R54" s="32">
        <f t="shared" ref="R54:AA56" si="94">SUMIF($B$66:$B$91,$B54,R$66:R$91)</f>
        <v>0</v>
      </c>
      <c r="S54" s="32">
        <f t="shared" si="94"/>
        <v>0</v>
      </c>
      <c r="T54" s="32">
        <f t="shared" si="94"/>
        <v>0</v>
      </c>
      <c r="U54" s="32">
        <f t="shared" si="94"/>
        <v>0</v>
      </c>
      <c r="V54" s="32">
        <f t="shared" si="94"/>
        <v>0</v>
      </c>
      <c r="W54" s="32">
        <f t="shared" si="94"/>
        <v>0</v>
      </c>
      <c r="X54" s="32">
        <f t="shared" si="94"/>
        <v>0</v>
      </c>
      <c r="Y54" s="32">
        <f t="shared" si="94"/>
        <v>0</v>
      </c>
      <c r="Z54" s="32">
        <f t="shared" si="94"/>
        <v>0</v>
      </c>
      <c r="AA54" s="32">
        <f t="shared" si="94"/>
        <v>0</v>
      </c>
      <c r="AB54" s="32">
        <f t="shared" ref="AB54:AK56" si="95">SUMIF($B$66:$B$91,$B54,AB$66:AB$91)</f>
        <v>0</v>
      </c>
      <c r="AC54" s="32">
        <f t="shared" si="95"/>
        <v>0</v>
      </c>
      <c r="AD54" s="32">
        <f t="shared" si="95"/>
        <v>0</v>
      </c>
      <c r="AE54" s="32">
        <f t="shared" si="95"/>
        <v>0</v>
      </c>
      <c r="AF54" s="32">
        <f t="shared" si="95"/>
        <v>0</v>
      </c>
      <c r="AG54" s="32">
        <f t="shared" si="95"/>
        <v>0</v>
      </c>
      <c r="AH54" s="32">
        <f t="shared" si="95"/>
        <v>0</v>
      </c>
      <c r="AI54" s="32">
        <f t="shared" si="95"/>
        <v>0</v>
      </c>
      <c r="AJ54" s="32">
        <f t="shared" si="95"/>
        <v>0</v>
      </c>
      <c r="AK54" s="32">
        <f t="shared" si="95"/>
        <v>0</v>
      </c>
      <c r="AL54" s="32">
        <f t="shared" ref="AL54:AU56" si="96">SUMIF($B$66:$B$91,$B54,AL$66:AL$91)</f>
        <v>0</v>
      </c>
      <c r="AM54" s="32">
        <f t="shared" si="96"/>
        <v>0</v>
      </c>
      <c r="AN54" s="32">
        <f t="shared" si="96"/>
        <v>0</v>
      </c>
      <c r="AO54" s="32">
        <f t="shared" si="96"/>
        <v>0</v>
      </c>
      <c r="AP54" s="32">
        <f t="shared" si="96"/>
        <v>0</v>
      </c>
      <c r="AQ54" s="32">
        <f t="shared" si="96"/>
        <v>0</v>
      </c>
      <c r="AR54" s="32">
        <f t="shared" si="96"/>
        <v>0</v>
      </c>
      <c r="AS54" s="32">
        <f t="shared" si="96"/>
        <v>0</v>
      </c>
      <c r="AT54" s="32">
        <f t="shared" si="96"/>
        <v>0</v>
      </c>
      <c r="AU54" s="32">
        <f t="shared" si="96"/>
        <v>0</v>
      </c>
      <c r="AV54" s="32">
        <f t="shared" ref="AV54:BP56" si="97">SUMIF($B$66:$B$91,$B54,AV$66:AV$91)</f>
        <v>0</v>
      </c>
      <c r="AW54" s="32">
        <f t="shared" si="97"/>
        <v>0</v>
      </c>
      <c r="AX54" s="32">
        <f t="shared" si="97"/>
        <v>0</v>
      </c>
      <c r="AY54" s="32">
        <f t="shared" si="97"/>
        <v>0</v>
      </c>
      <c r="AZ54" s="32">
        <f t="shared" si="97"/>
        <v>0</v>
      </c>
      <c r="BA54" s="32">
        <f t="shared" si="97"/>
        <v>0</v>
      </c>
      <c r="BB54" s="32">
        <f t="shared" si="97"/>
        <v>0</v>
      </c>
      <c r="BC54" s="32">
        <f t="shared" si="97"/>
        <v>0</v>
      </c>
      <c r="BD54" s="32">
        <f t="shared" si="97"/>
        <v>0</v>
      </c>
      <c r="BE54" s="32">
        <f t="shared" si="97"/>
        <v>0</v>
      </c>
      <c r="BF54" s="32">
        <f t="shared" si="97"/>
        <v>0</v>
      </c>
      <c r="BG54" s="32">
        <f t="shared" si="97"/>
        <v>0</v>
      </c>
      <c r="BH54" s="32">
        <f t="shared" si="97"/>
        <v>0</v>
      </c>
      <c r="BI54" s="32">
        <f t="shared" si="97"/>
        <v>0</v>
      </c>
      <c r="BJ54" s="32">
        <f t="shared" si="97"/>
        <v>0</v>
      </c>
      <c r="BK54" s="32">
        <f t="shared" si="97"/>
        <v>0</v>
      </c>
      <c r="BL54" s="32">
        <f t="shared" si="97"/>
        <v>0</v>
      </c>
      <c r="BM54" s="32">
        <f t="shared" si="97"/>
        <v>0</v>
      </c>
      <c r="BN54" s="32">
        <f t="shared" si="97"/>
        <v>0</v>
      </c>
      <c r="BO54" s="32">
        <f t="shared" si="97"/>
        <v>0</v>
      </c>
      <c r="BP54" s="32">
        <f t="shared" si="97"/>
        <v>0</v>
      </c>
    </row>
    <row r="55" spans="1:68" ht="12.75" hidden="1" customHeight="1" outlineLevel="1" x14ac:dyDescent="0.2">
      <c r="A55" s="30"/>
      <c r="B55" s="67">
        <f>Remaining!A55</f>
        <v>510</v>
      </c>
      <c r="C55" s="28">
        <f>Remaining!B55</f>
        <v>0</v>
      </c>
      <c r="D55" s="32">
        <f t="shared" si="92"/>
        <v>0</v>
      </c>
      <c r="E55" s="32">
        <f t="shared" si="92"/>
        <v>0</v>
      </c>
      <c r="F55" s="32">
        <f t="shared" si="92"/>
        <v>0</v>
      </c>
      <c r="G55" s="32"/>
      <c r="H55" s="32">
        <f t="shared" si="93"/>
        <v>0</v>
      </c>
      <c r="I55" s="32">
        <f t="shared" si="93"/>
        <v>0</v>
      </c>
      <c r="J55" s="32">
        <f t="shared" si="93"/>
        <v>0</v>
      </c>
      <c r="K55" s="32">
        <f t="shared" si="93"/>
        <v>0</v>
      </c>
      <c r="L55" s="32">
        <f t="shared" si="93"/>
        <v>0</v>
      </c>
      <c r="M55" s="32">
        <f t="shared" si="93"/>
        <v>0</v>
      </c>
      <c r="N55" s="32">
        <f t="shared" si="93"/>
        <v>0</v>
      </c>
      <c r="O55" s="32">
        <f t="shared" si="93"/>
        <v>0</v>
      </c>
      <c r="P55" s="32">
        <f t="shared" si="93"/>
        <v>0</v>
      </c>
      <c r="Q55" s="32">
        <f t="shared" si="93"/>
        <v>0</v>
      </c>
      <c r="R55" s="32">
        <f t="shared" si="94"/>
        <v>0</v>
      </c>
      <c r="S55" s="32">
        <f t="shared" si="94"/>
        <v>0</v>
      </c>
      <c r="T55" s="32">
        <f t="shared" si="94"/>
        <v>0</v>
      </c>
      <c r="U55" s="32">
        <f t="shared" si="94"/>
        <v>0</v>
      </c>
      <c r="V55" s="32">
        <f t="shared" si="94"/>
        <v>0</v>
      </c>
      <c r="W55" s="32">
        <f t="shared" si="94"/>
        <v>0</v>
      </c>
      <c r="X55" s="32">
        <f t="shared" si="94"/>
        <v>0</v>
      </c>
      <c r="Y55" s="32">
        <f t="shared" si="94"/>
        <v>0</v>
      </c>
      <c r="Z55" s="32">
        <f t="shared" si="94"/>
        <v>0</v>
      </c>
      <c r="AA55" s="32">
        <f t="shared" si="94"/>
        <v>0</v>
      </c>
      <c r="AB55" s="32">
        <f t="shared" si="95"/>
        <v>0</v>
      </c>
      <c r="AC55" s="32">
        <f t="shared" si="95"/>
        <v>0</v>
      </c>
      <c r="AD55" s="32">
        <f t="shared" si="95"/>
        <v>0</v>
      </c>
      <c r="AE55" s="32">
        <f t="shared" si="95"/>
        <v>0</v>
      </c>
      <c r="AF55" s="32">
        <f t="shared" si="95"/>
        <v>0</v>
      </c>
      <c r="AG55" s="32">
        <f t="shared" si="95"/>
        <v>0</v>
      </c>
      <c r="AH55" s="32">
        <f t="shared" si="95"/>
        <v>0</v>
      </c>
      <c r="AI55" s="32">
        <f t="shared" si="95"/>
        <v>0</v>
      </c>
      <c r="AJ55" s="32">
        <f t="shared" si="95"/>
        <v>0</v>
      </c>
      <c r="AK55" s="32">
        <f t="shared" si="95"/>
        <v>0</v>
      </c>
      <c r="AL55" s="32">
        <f t="shared" si="96"/>
        <v>0</v>
      </c>
      <c r="AM55" s="32">
        <f t="shared" si="96"/>
        <v>0</v>
      </c>
      <c r="AN55" s="32">
        <f t="shared" si="96"/>
        <v>0</v>
      </c>
      <c r="AO55" s="32">
        <f t="shared" si="96"/>
        <v>0</v>
      </c>
      <c r="AP55" s="32">
        <f t="shared" si="96"/>
        <v>0</v>
      </c>
      <c r="AQ55" s="32">
        <f t="shared" si="96"/>
        <v>0</v>
      </c>
      <c r="AR55" s="32">
        <f t="shared" si="96"/>
        <v>0</v>
      </c>
      <c r="AS55" s="32">
        <f t="shared" si="96"/>
        <v>0</v>
      </c>
      <c r="AT55" s="32">
        <f t="shared" si="96"/>
        <v>0</v>
      </c>
      <c r="AU55" s="32">
        <f t="shared" si="96"/>
        <v>0</v>
      </c>
      <c r="AV55" s="32">
        <f t="shared" si="97"/>
        <v>0</v>
      </c>
      <c r="AW55" s="32">
        <f t="shared" si="97"/>
        <v>0</v>
      </c>
      <c r="AX55" s="32">
        <f t="shared" si="97"/>
        <v>0</v>
      </c>
      <c r="AY55" s="32">
        <f t="shared" si="97"/>
        <v>0</v>
      </c>
      <c r="AZ55" s="32">
        <f t="shared" si="97"/>
        <v>0</v>
      </c>
      <c r="BA55" s="32">
        <f t="shared" si="97"/>
        <v>0</v>
      </c>
      <c r="BB55" s="32">
        <f t="shared" si="97"/>
        <v>0</v>
      </c>
      <c r="BC55" s="32">
        <f t="shared" si="97"/>
        <v>0</v>
      </c>
      <c r="BD55" s="32">
        <f t="shared" si="97"/>
        <v>0</v>
      </c>
      <c r="BE55" s="32">
        <f t="shared" si="97"/>
        <v>0</v>
      </c>
      <c r="BF55" s="32">
        <f t="shared" si="97"/>
        <v>0</v>
      </c>
      <c r="BG55" s="32">
        <f t="shared" si="97"/>
        <v>0</v>
      </c>
      <c r="BH55" s="32">
        <f t="shared" si="97"/>
        <v>0</v>
      </c>
      <c r="BI55" s="32">
        <f t="shared" si="97"/>
        <v>0</v>
      </c>
      <c r="BJ55" s="32">
        <f t="shared" si="97"/>
        <v>0</v>
      </c>
      <c r="BK55" s="32">
        <f t="shared" si="97"/>
        <v>0</v>
      </c>
      <c r="BL55" s="32">
        <f t="shared" si="97"/>
        <v>0</v>
      </c>
      <c r="BM55" s="32">
        <f t="shared" si="97"/>
        <v>0</v>
      </c>
      <c r="BN55" s="32">
        <f t="shared" si="97"/>
        <v>0</v>
      </c>
      <c r="BO55" s="32">
        <f t="shared" si="97"/>
        <v>0</v>
      </c>
      <c r="BP55" s="32">
        <f t="shared" si="97"/>
        <v>0</v>
      </c>
    </row>
    <row r="56" spans="1:68" ht="12.75" hidden="1" customHeight="1" outlineLevel="1" x14ac:dyDescent="0.2">
      <c r="A56" s="30"/>
      <c r="B56" s="67">
        <f>Remaining!A56</f>
        <v>550</v>
      </c>
      <c r="C56" s="28">
        <f>Remaining!B56</f>
        <v>0</v>
      </c>
      <c r="D56" s="32">
        <f t="shared" si="92"/>
        <v>0</v>
      </c>
      <c r="E56" s="32">
        <f t="shared" si="92"/>
        <v>0</v>
      </c>
      <c r="F56" s="32">
        <f t="shared" si="92"/>
        <v>0</v>
      </c>
      <c r="G56" s="32"/>
      <c r="H56" s="32">
        <f t="shared" si="93"/>
        <v>0</v>
      </c>
      <c r="I56" s="32">
        <f t="shared" si="93"/>
        <v>0</v>
      </c>
      <c r="J56" s="32">
        <f t="shared" si="93"/>
        <v>0</v>
      </c>
      <c r="K56" s="32">
        <f t="shared" si="93"/>
        <v>0</v>
      </c>
      <c r="L56" s="32">
        <f t="shared" si="93"/>
        <v>0</v>
      </c>
      <c r="M56" s="32">
        <f t="shared" si="93"/>
        <v>0</v>
      </c>
      <c r="N56" s="32">
        <f t="shared" si="93"/>
        <v>0</v>
      </c>
      <c r="O56" s="32">
        <f t="shared" si="93"/>
        <v>0</v>
      </c>
      <c r="P56" s="32">
        <f t="shared" si="93"/>
        <v>0</v>
      </c>
      <c r="Q56" s="32">
        <f t="shared" si="93"/>
        <v>0</v>
      </c>
      <c r="R56" s="32">
        <f t="shared" si="94"/>
        <v>0</v>
      </c>
      <c r="S56" s="32">
        <f t="shared" si="94"/>
        <v>0</v>
      </c>
      <c r="T56" s="32">
        <f t="shared" si="94"/>
        <v>0</v>
      </c>
      <c r="U56" s="32">
        <f t="shared" si="94"/>
        <v>0</v>
      </c>
      <c r="V56" s="32">
        <f t="shared" si="94"/>
        <v>0</v>
      </c>
      <c r="W56" s="32">
        <f t="shared" si="94"/>
        <v>0</v>
      </c>
      <c r="X56" s="32">
        <f t="shared" si="94"/>
        <v>0</v>
      </c>
      <c r="Y56" s="32">
        <f t="shared" si="94"/>
        <v>0</v>
      </c>
      <c r="Z56" s="32">
        <f t="shared" si="94"/>
        <v>0</v>
      </c>
      <c r="AA56" s="32">
        <f t="shared" si="94"/>
        <v>0</v>
      </c>
      <c r="AB56" s="32">
        <f t="shared" si="95"/>
        <v>0</v>
      </c>
      <c r="AC56" s="32">
        <f t="shared" si="95"/>
        <v>0</v>
      </c>
      <c r="AD56" s="32">
        <f t="shared" si="95"/>
        <v>0</v>
      </c>
      <c r="AE56" s="32">
        <f t="shared" si="95"/>
        <v>0</v>
      </c>
      <c r="AF56" s="32">
        <f t="shared" si="95"/>
        <v>0</v>
      </c>
      <c r="AG56" s="32">
        <f t="shared" si="95"/>
        <v>0</v>
      </c>
      <c r="AH56" s="32">
        <f t="shared" si="95"/>
        <v>0</v>
      </c>
      <c r="AI56" s="32">
        <f t="shared" si="95"/>
        <v>0</v>
      </c>
      <c r="AJ56" s="32">
        <f t="shared" si="95"/>
        <v>0</v>
      </c>
      <c r="AK56" s="32">
        <f t="shared" si="95"/>
        <v>0</v>
      </c>
      <c r="AL56" s="32">
        <f t="shared" si="96"/>
        <v>0</v>
      </c>
      <c r="AM56" s="32">
        <f t="shared" si="96"/>
        <v>0</v>
      </c>
      <c r="AN56" s="32">
        <f t="shared" si="96"/>
        <v>0</v>
      </c>
      <c r="AO56" s="32">
        <f t="shared" si="96"/>
        <v>0</v>
      </c>
      <c r="AP56" s="32">
        <f t="shared" si="96"/>
        <v>0</v>
      </c>
      <c r="AQ56" s="32">
        <f t="shared" si="96"/>
        <v>0</v>
      </c>
      <c r="AR56" s="32">
        <f t="shared" si="96"/>
        <v>0</v>
      </c>
      <c r="AS56" s="32">
        <f t="shared" si="96"/>
        <v>0</v>
      </c>
      <c r="AT56" s="32">
        <f t="shared" si="96"/>
        <v>0</v>
      </c>
      <c r="AU56" s="32">
        <f t="shared" si="96"/>
        <v>0</v>
      </c>
      <c r="AV56" s="32">
        <f t="shared" si="97"/>
        <v>0</v>
      </c>
      <c r="AW56" s="32">
        <f t="shared" si="97"/>
        <v>0</v>
      </c>
      <c r="AX56" s="32">
        <f t="shared" si="97"/>
        <v>0</v>
      </c>
      <c r="AY56" s="32">
        <f t="shared" si="97"/>
        <v>0</v>
      </c>
      <c r="AZ56" s="32">
        <f t="shared" si="97"/>
        <v>0</v>
      </c>
      <c r="BA56" s="32">
        <f t="shared" si="97"/>
        <v>0</v>
      </c>
      <c r="BB56" s="32">
        <f t="shared" si="97"/>
        <v>0</v>
      </c>
      <c r="BC56" s="32">
        <f t="shared" si="97"/>
        <v>0</v>
      </c>
      <c r="BD56" s="32">
        <f t="shared" si="97"/>
        <v>0</v>
      </c>
      <c r="BE56" s="32">
        <f t="shared" si="97"/>
        <v>0</v>
      </c>
      <c r="BF56" s="32">
        <f t="shared" si="97"/>
        <v>0</v>
      </c>
      <c r="BG56" s="32">
        <f t="shared" si="97"/>
        <v>0</v>
      </c>
      <c r="BH56" s="32">
        <f t="shared" si="97"/>
        <v>0</v>
      </c>
      <c r="BI56" s="32">
        <f t="shared" si="97"/>
        <v>0</v>
      </c>
      <c r="BJ56" s="32">
        <f t="shared" si="97"/>
        <v>0</v>
      </c>
      <c r="BK56" s="32">
        <f t="shared" si="97"/>
        <v>0</v>
      </c>
      <c r="BL56" s="32">
        <f t="shared" si="97"/>
        <v>0</v>
      </c>
      <c r="BM56" s="32">
        <f t="shared" si="97"/>
        <v>0</v>
      </c>
      <c r="BN56" s="32">
        <f t="shared" si="97"/>
        <v>0</v>
      </c>
      <c r="BO56" s="32">
        <f t="shared" si="97"/>
        <v>0</v>
      </c>
      <c r="BP56" s="32">
        <f t="shared" si="97"/>
        <v>0</v>
      </c>
    </row>
    <row r="57" spans="1:68" ht="12.75" customHeight="1" collapsed="1" x14ac:dyDescent="0.2">
      <c r="A57" s="30"/>
      <c r="B57" s="28"/>
      <c r="C57" s="28"/>
      <c r="D57" s="28"/>
      <c r="E57" s="28"/>
      <c r="F57" s="28"/>
      <c r="G57" s="28"/>
    </row>
    <row r="58" spans="1:68" x14ac:dyDescent="0.2">
      <c r="A58" s="30"/>
      <c r="B58" s="28"/>
      <c r="C58" s="28" t="s">
        <v>44</v>
      </c>
      <c r="D58" s="32">
        <f>SUM(D5:D57)/2</f>
        <v>19302</v>
      </c>
      <c r="E58" s="32">
        <f>SUM(E5:E57)/2</f>
        <v>5749.9699999999993</v>
      </c>
      <c r="F58" s="32">
        <f>SUM(F5:F57)/2</f>
        <v>13552.03</v>
      </c>
      <c r="G58" s="32"/>
      <c r="H58" s="32">
        <f t="shared" ref="H58:AM58" si="98">SUM(H5:H57)/2</f>
        <v>0</v>
      </c>
      <c r="I58" s="32">
        <f t="shared" si="98"/>
        <v>0</v>
      </c>
      <c r="J58" s="32">
        <f t="shared" si="98"/>
        <v>0</v>
      </c>
      <c r="K58" s="32">
        <f t="shared" si="98"/>
        <v>0</v>
      </c>
      <c r="L58" s="32">
        <f t="shared" si="98"/>
        <v>0</v>
      </c>
      <c r="M58" s="32">
        <f t="shared" si="98"/>
        <v>0</v>
      </c>
      <c r="N58" s="32">
        <f t="shared" si="98"/>
        <v>0</v>
      </c>
      <c r="O58" s="32">
        <f t="shared" si="98"/>
        <v>0</v>
      </c>
      <c r="P58" s="32">
        <f t="shared" si="98"/>
        <v>0</v>
      </c>
      <c r="Q58" s="32">
        <f t="shared" si="98"/>
        <v>0</v>
      </c>
      <c r="R58" s="32">
        <f t="shared" si="98"/>
        <v>0</v>
      </c>
      <c r="S58" s="32">
        <f t="shared" si="98"/>
        <v>0</v>
      </c>
      <c r="T58" s="32">
        <f t="shared" si="98"/>
        <v>0</v>
      </c>
      <c r="U58" s="32">
        <f t="shared" si="98"/>
        <v>0</v>
      </c>
      <c r="V58" s="32">
        <f t="shared" si="98"/>
        <v>0</v>
      </c>
      <c r="W58" s="32">
        <f t="shared" si="98"/>
        <v>0</v>
      </c>
      <c r="X58" s="32">
        <f t="shared" si="98"/>
        <v>0</v>
      </c>
      <c r="Y58" s="32">
        <f t="shared" si="98"/>
        <v>551.49</v>
      </c>
      <c r="Z58" s="32">
        <f t="shared" si="98"/>
        <v>577.29</v>
      </c>
      <c r="AA58" s="32">
        <f t="shared" si="98"/>
        <v>423.22999999999996</v>
      </c>
      <c r="AB58" s="32">
        <f t="shared" si="98"/>
        <v>628.40000000000009</v>
      </c>
      <c r="AC58" s="32">
        <f t="shared" si="98"/>
        <v>654.11</v>
      </c>
      <c r="AD58" s="32">
        <f t="shared" si="98"/>
        <v>681.43999999999994</v>
      </c>
      <c r="AE58" s="32">
        <f t="shared" si="98"/>
        <v>708.43</v>
      </c>
      <c r="AF58" s="32">
        <f t="shared" si="98"/>
        <v>498.80999999999995</v>
      </c>
      <c r="AG58" s="32">
        <f t="shared" si="98"/>
        <v>613.78</v>
      </c>
      <c r="AH58" s="32">
        <f t="shared" si="98"/>
        <v>646.67999999999995</v>
      </c>
      <c r="AI58" s="32">
        <f t="shared" si="98"/>
        <v>605.6</v>
      </c>
      <c r="AJ58" s="32">
        <f t="shared" si="98"/>
        <v>625.59999999999991</v>
      </c>
      <c r="AK58" s="32">
        <f t="shared" si="98"/>
        <v>587.15999999999985</v>
      </c>
      <c r="AL58" s="32">
        <f t="shared" si="98"/>
        <v>582.34999999999991</v>
      </c>
      <c r="AM58" s="32">
        <f t="shared" si="98"/>
        <v>661.89999999999986</v>
      </c>
      <c r="AN58" s="32">
        <f t="shared" ref="AN58:AZ58" si="99">SUM(AN5:AN57)/2</f>
        <v>612.78</v>
      </c>
      <c r="AO58" s="32">
        <f t="shared" si="99"/>
        <v>513.41</v>
      </c>
      <c r="AP58" s="32">
        <f t="shared" si="99"/>
        <v>0</v>
      </c>
      <c r="AQ58" s="32">
        <f t="shared" si="99"/>
        <v>0</v>
      </c>
      <c r="AR58" s="32">
        <f t="shared" si="99"/>
        <v>447.62</v>
      </c>
      <c r="AS58" s="32">
        <f t="shared" si="99"/>
        <v>388.13</v>
      </c>
      <c r="AT58" s="32">
        <f t="shared" si="99"/>
        <v>358.15000000000003</v>
      </c>
      <c r="AU58" s="32">
        <f t="shared" si="99"/>
        <v>356.43</v>
      </c>
      <c r="AV58" s="32">
        <f t="shared" si="99"/>
        <v>360.58000000000004</v>
      </c>
      <c r="AW58" s="32">
        <f t="shared" si="99"/>
        <v>374.18999999999994</v>
      </c>
      <c r="AX58" s="32">
        <f t="shared" si="99"/>
        <v>267.77</v>
      </c>
      <c r="AY58" s="32">
        <f t="shared" si="99"/>
        <v>208.61999999999998</v>
      </c>
      <c r="AZ58" s="32">
        <f t="shared" si="99"/>
        <v>59.75</v>
      </c>
      <c r="BA58" s="32">
        <f t="shared" ref="BA58:BP58" si="100">SUM(BA5:BA57)/2</f>
        <v>48.730000000000004</v>
      </c>
      <c r="BB58" s="32">
        <f t="shared" si="100"/>
        <v>38.229999999999997</v>
      </c>
      <c r="BC58" s="32">
        <f t="shared" si="100"/>
        <v>43.9</v>
      </c>
      <c r="BD58" s="32">
        <f t="shared" si="100"/>
        <v>37.869999999999997</v>
      </c>
      <c r="BE58" s="32">
        <f t="shared" si="100"/>
        <v>34.1</v>
      </c>
      <c r="BF58" s="32">
        <f t="shared" si="100"/>
        <v>17.400000000000002</v>
      </c>
      <c r="BG58" s="32">
        <f t="shared" si="100"/>
        <v>12.5</v>
      </c>
      <c r="BH58" s="32">
        <f t="shared" si="100"/>
        <v>14.170000000000002</v>
      </c>
      <c r="BI58" s="32">
        <f t="shared" si="100"/>
        <v>21.569999999999997</v>
      </c>
      <c r="BJ58" s="32">
        <f t="shared" si="100"/>
        <v>32.5</v>
      </c>
      <c r="BK58" s="32">
        <f t="shared" si="100"/>
        <v>51.5</v>
      </c>
      <c r="BL58" s="32">
        <f t="shared" si="100"/>
        <v>39.269999999999996</v>
      </c>
      <c r="BM58" s="32">
        <f t="shared" si="100"/>
        <v>45.8</v>
      </c>
      <c r="BN58" s="32">
        <f t="shared" si="100"/>
        <v>50.7</v>
      </c>
      <c r="BO58" s="32">
        <f t="shared" si="100"/>
        <v>41.5</v>
      </c>
      <c r="BP58" s="32">
        <f t="shared" si="100"/>
        <v>28.5</v>
      </c>
    </row>
    <row r="59" spans="1:68" x14ac:dyDescent="0.2">
      <c r="A59" s="30"/>
      <c r="B59" s="28"/>
      <c r="C59" s="28"/>
      <c r="D59" s="32"/>
      <c r="E59" s="32"/>
      <c r="F59" s="32"/>
      <c r="G59" s="32"/>
    </row>
    <row r="60" spans="1:68" ht="12.75" customHeight="1" x14ac:dyDescent="0.2">
      <c r="A60" s="30"/>
      <c r="B60" s="43"/>
      <c r="C60" s="67" t="s">
        <v>106</v>
      </c>
      <c r="D60" s="32">
        <f>+D5+D12+D16</f>
        <v>4845.5</v>
      </c>
      <c r="E60" s="32">
        <f>+E5+E12+E16</f>
        <v>2010.75</v>
      </c>
      <c r="F60" s="32">
        <f>+F5+F12+F16</f>
        <v>2834.75</v>
      </c>
      <c r="G60" s="32"/>
      <c r="H60" s="32">
        <f t="shared" ref="H60:AM60" si="101">+H5+H12+H16</f>
        <v>0</v>
      </c>
      <c r="I60" s="32">
        <f t="shared" si="101"/>
        <v>0</v>
      </c>
      <c r="J60" s="32">
        <f t="shared" si="101"/>
        <v>0</v>
      </c>
      <c r="K60" s="32">
        <f t="shared" si="101"/>
        <v>0</v>
      </c>
      <c r="L60" s="32">
        <f t="shared" si="101"/>
        <v>0</v>
      </c>
      <c r="M60" s="32">
        <f t="shared" si="101"/>
        <v>0</v>
      </c>
      <c r="N60" s="32">
        <f t="shared" si="101"/>
        <v>0</v>
      </c>
      <c r="O60" s="32">
        <f t="shared" si="101"/>
        <v>0</v>
      </c>
      <c r="P60" s="32">
        <f t="shared" si="101"/>
        <v>0</v>
      </c>
      <c r="Q60" s="32">
        <f t="shared" si="101"/>
        <v>0</v>
      </c>
      <c r="R60" s="32">
        <f t="shared" si="101"/>
        <v>0</v>
      </c>
      <c r="S60" s="32">
        <f t="shared" si="101"/>
        <v>0</v>
      </c>
      <c r="T60" s="32">
        <f t="shared" si="101"/>
        <v>0</v>
      </c>
      <c r="U60" s="32">
        <f t="shared" si="101"/>
        <v>0</v>
      </c>
      <c r="V60" s="32">
        <f t="shared" si="101"/>
        <v>0</v>
      </c>
      <c r="W60" s="32">
        <f t="shared" si="101"/>
        <v>0</v>
      </c>
      <c r="X60" s="32">
        <f t="shared" si="101"/>
        <v>0</v>
      </c>
      <c r="Y60" s="32">
        <f t="shared" si="101"/>
        <v>125.30999999999999</v>
      </c>
      <c r="Z60" s="32">
        <f t="shared" si="101"/>
        <v>142.11000000000001</v>
      </c>
      <c r="AA60" s="32">
        <f t="shared" si="101"/>
        <v>81.69</v>
      </c>
      <c r="AB60" s="32">
        <f t="shared" si="101"/>
        <v>102.11</v>
      </c>
      <c r="AC60" s="32">
        <f t="shared" si="101"/>
        <v>102.11</v>
      </c>
      <c r="AD60" s="32">
        <f t="shared" si="101"/>
        <v>102.11</v>
      </c>
      <c r="AE60" s="32">
        <f t="shared" si="101"/>
        <v>102.11</v>
      </c>
      <c r="AF60" s="32">
        <f t="shared" si="101"/>
        <v>81.69</v>
      </c>
      <c r="AG60" s="32">
        <f t="shared" si="101"/>
        <v>102.11</v>
      </c>
      <c r="AH60" s="32">
        <f t="shared" si="101"/>
        <v>102.11</v>
      </c>
      <c r="AI60" s="32">
        <f t="shared" si="101"/>
        <v>102.11</v>
      </c>
      <c r="AJ60" s="32">
        <f t="shared" si="101"/>
        <v>102.11</v>
      </c>
      <c r="AK60" s="32">
        <f t="shared" si="101"/>
        <v>102.11</v>
      </c>
      <c r="AL60" s="32">
        <f t="shared" si="101"/>
        <v>122.11</v>
      </c>
      <c r="AM60" s="32">
        <f t="shared" si="101"/>
        <v>122.11</v>
      </c>
      <c r="AN60" s="32">
        <f t="shared" ref="AN60:AZ60" si="102">+AN5+AN12+AN16</f>
        <v>102.11</v>
      </c>
      <c r="AO60" s="32">
        <f t="shared" si="102"/>
        <v>102.11</v>
      </c>
      <c r="AP60" s="32">
        <f t="shared" si="102"/>
        <v>0</v>
      </c>
      <c r="AQ60" s="32">
        <f t="shared" si="102"/>
        <v>0</v>
      </c>
      <c r="AR60" s="32">
        <f t="shared" si="102"/>
        <v>102.11</v>
      </c>
      <c r="AS60" s="32">
        <f t="shared" si="102"/>
        <v>102.11</v>
      </c>
      <c r="AT60" s="32">
        <f t="shared" si="102"/>
        <v>102.11</v>
      </c>
      <c r="AU60" s="32">
        <f t="shared" si="102"/>
        <v>102.11</v>
      </c>
      <c r="AV60" s="32">
        <f t="shared" si="102"/>
        <v>102.11</v>
      </c>
      <c r="AW60" s="32">
        <f t="shared" si="102"/>
        <v>107.44</v>
      </c>
      <c r="AX60" s="32">
        <f t="shared" si="102"/>
        <v>92.36</v>
      </c>
      <c r="AY60" s="32">
        <f t="shared" si="102"/>
        <v>115.44</v>
      </c>
      <c r="AZ60" s="32">
        <f t="shared" si="102"/>
        <v>21.33</v>
      </c>
      <c r="BA60" s="32">
        <f t="shared" ref="BA60:BP60" si="103">+BA5+BA12+BA16</f>
        <v>23.33</v>
      </c>
      <c r="BB60" s="32">
        <f t="shared" si="103"/>
        <v>23.33</v>
      </c>
      <c r="BC60" s="32">
        <f t="shared" si="103"/>
        <v>18.670000000000002</v>
      </c>
      <c r="BD60" s="32">
        <f t="shared" si="103"/>
        <v>10</v>
      </c>
      <c r="BE60" s="32">
        <f t="shared" si="103"/>
        <v>10</v>
      </c>
      <c r="BF60" s="32">
        <f t="shared" si="103"/>
        <v>10</v>
      </c>
      <c r="BG60" s="32">
        <f t="shared" si="103"/>
        <v>10</v>
      </c>
      <c r="BH60" s="32">
        <f t="shared" si="103"/>
        <v>10</v>
      </c>
      <c r="BI60" s="32">
        <f t="shared" si="103"/>
        <v>10</v>
      </c>
      <c r="BJ60" s="32">
        <f t="shared" si="103"/>
        <v>10</v>
      </c>
      <c r="BK60" s="32">
        <f t="shared" si="103"/>
        <v>10</v>
      </c>
      <c r="BL60" s="32">
        <f t="shared" si="103"/>
        <v>8</v>
      </c>
      <c r="BM60" s="32">
        <f t="shared" si="103"/>
        <v>10</v>
      </c>
      <c r="BN60" s="32">
        <f t="shared" si="103"/>
        <v>10</v>
      </c>
      <c r="BO60" s="32">
        <f t="shared" si="103"/>
        <v>10</v>
      </c>
      <c r="BP60" s="32">
        <f t="shared" si="103"/>
        <v>6</v>
      </c>
    </row>
    <row r="61" spans="1:68" ht="12.75" customHeight="1" x14ac:dyDescent="0.2">
      <c r="A61" s="30"/>
      <c r="B61" s="43"/>
      <c r="C61" s="67" t="s">
        <v>107</v>
      </c>
      <c r="D61" s="32">
        <f>+D19+D23+D27+D31+D37+D41+D45+D49</f>
        <v>14456.5</v>
      </c>
      <c r="E61" s="32">
        <f>+E19+E23+E27+E31+E37+E41+E45+E49</f>
        <v>3739.2200000000003</v>
      </c>
      <c r="F61" s="32">
        <f>+F19+F23+F27+F31+F37+F41+F45+F49</f>
        <v>10717.28</v>
      </c>
      <c r="G61" s="32"/>
      <c r="H61" s="32">
        <f t="shared" ref="H61:AM61" si="104">+H19+H23+H27+H31+H37+H41+H45+H49</f>
        <v>0</v>
      </c>
      <c r="I61" s="32">
        <f t="shared" si="104"/>
        <v>0</v>
      </c>
      <c r="J61" s="32">
        <f t="shared" si="104"/>
        <v>0</v>
      </c>
      <c r="K61" s="32">
        <f t="shared" si="104"/>
        <v>0</v>
      </c>
      <c r="L61" s="32">
        <f t="shared" si="104"/>
        <v>0</v>
      </c>
      <c r="M61" s="32">
        <f t="shared" si="104"/>
        <v>0</v>
      </c>
      <c r="N61" s="32">
        <f t="shared" si="104"/>
        <v>0</v>
      </c>
      <c r="O61" s="32">
        <f t="shared" si="104"/>
        <v>0</v>
      </c>
      <c r="P61" s="32">
        <f t="shared" si="104"/>
        <v>0</v>
      </c>
      <c r="Q61" s="32">
        <f t="shared" si="104"/>
        <v>0</v>
      </c>
      <c r="R61" s="32">
        <f t="shared" si="104"/>
        <v>0</v>
      </c>
      <c r="S61" s="32">
        <f t="shared" si="104"/>
        <v>0</v>
      </c>
      <c r="T61" s="32">
        <f t="shared" si="104"/>
        <v>0</v>
      </c>
      <c r="U61" s="32">
        <f t="shared" si="104"/>
        <v>0</v>
      </c>
      <c r="V61" s="32">
        <f t="shared" si="104"/>
        <v>0</v>
      </c>
      <c r="W61" s="32">
        <f t="shared" si="104"/>
        <v>0</v>
      </c>
      <c r="X61" s="32">
        <f t="shared" si="104"/>
        <v>0</v>
      </c>
      <c r="Y61" s="32">
        <f t="shared" si="104"/>
        <v>426.18000000000006</v>
      </c>
      <c r="Z61" s="32">
        <f t="shared" si="104"/>
        <v>435.18000000000006</v>
      </c>
      <c r="AA61" s="32">
        <f t="shared" si="104"/>
        <v>341.53999999999996</v>
      </c>
      <c r="AB61" s="32">
        <f t="shared" si="104"/>
        <v>526.29</v>
      </c>
      <c r="AC61" s="32">
        <f t="shared" si="104"/>
        <v>552</v>
      </c>
      <c r="AD61" s="32">
        <f t="shared" si="104"/>
        <v>579.33000000000004</v>
      </c>
      <c r="AE61" s="32">
        <f t="shared" si="104"/>
        <v>606.32000000000005</v>
      </c>
      <c r="AF61" s="32">
        <f t="shared" si="104"/>
        <v>417.12</v>
      </c>
      <c r="AG61" s="32">
        <f t="shared" si="104"/>
        <v>511.67</v>
      </c>
      <c r="AH61" s="32">
        <f t="shared" si="104"/>
        <v>544.56999999999994</v>
      </c>
      <c r="AI61" s="32">
        <f t="shared" si="104"/>
        <v>503.49000000000007</v>
      </c>
      <c r="AJ61" s="32">
        <f t="shared" si="104"/>
        <v>523.49</v>
      </c>
      <c r="AK61" s="32">
        <f t="shared" si="104"/>
        <v>485.04999999999995</v>
      </c>
      <c r="AL61" s="32">
        <f t="shared" si="104"/>
        <v>460.24</v>
      </c>
      <c r="AM61" s="32">
        <f t="shared" si="104"/>
        <v>539.79</v>
      </c>
      <c r="AN61" s="32">
        <f t="shared" ref="AN61:AZ61" si="105">+AN19+AN23+AN27+AN31+AN37+AN41+AN45+AN49</f>
        <v>510.67</v>
      </c>
      <c r="AO61" s="32">
        <f t="shared" si="105"/>
        <v>411.3</v>
      </c>
      <c r="AP61" s="32">
        <f t="shared" si="105"/>
        <v>0</v>
      </c>
      <c r="AQ61" s="32">
        <f t="shared" si="105"/>
        <v>0</v>
      </c>
      <c r="AR61" s="32">
        <f t="shared" si="105"/>
        <v>345.51</v>
      </c>
      <c r="AS61" s="32">
        <f t="shared" si="105"/>
        <v>286.02</v>
      </c>
      <c r="AT61" s="32">
        <f t="shared" si="105"/>
        <v>256.04000000000002</v>
      </c>
      <c r="AU61" s="32">
        <f t="shared" si="105"/>
        <v>254.32</v>
      </c>
      <c r="AV61" s="32">
        <f t="shared" si="105"/>
        <v>258.46999999999997</v>
      </c>
      <c r="AW61" s="32">
        <f t="shared" si="105"/>
        <v>266.75</v>
      </c>
      <c r="AX61" s="32">
        <f t="shared" si="105"/>
        <v>175.41000000000003</v>
      </c>
      <c r="AY61" s="32">
        <f t="shared" si="105"/>
        <v>93.179999999999993</v>
      </c>
      <c r="AZ61" s="32">
        <f t="shared" si="105"/>
        <v>38.42</v>
      </c>
      <c r="BA61" s="32">
        <f t="shared" ref="BA61:BP61" si="106">+BA19+BA23+BA27+BA31+BA37+BA41+BA45+BA49</f>
        <v>25.4</v>
      </c>
      <c r="BB61" s="32">
        <f t="shared" si="106"/>
        <v>14.899999999999999</v>
      </c>
      <c r="BC61" s="32">
        <f t="shared" si="106"/>
        <v>25.229999999999997</v>
      </c>
      <c r="BD61" s="32">
        <f t="shared" si="106"/>
        <v>27.87</v>
      </c>
      <c r="BE61" s="32">
        <f t="shared" si="106"/>
        <v>24.1</v>
      </c>
      <c r="BF61" s="32">
        <f t="shared" si="106"/>
        <v>7.4</v>
      </c>
      <c r="BG61" s="32">
        <f t="shared" si="106"/>
        <v>2.5</v>
      </c>
      <c r="BH61" s="32">
        <f t="shared" si="106"/>
        <v>4.17</v>
      </c>
      <c r="BI61" s="32">
        <f t="shared" si="106"/>
        <v>11.569999999999999</v>
      </c>
      <c r="BJ61" s="32">
        <f t="shared" si="106"/>
        <v>22.5</v>
      </c>
      <c r="BK61" s="32">
        <f t="shared" si="106"/>
        <v>41.5</v>
      </c>
      <c r="BL61" s="32">
        <f t="shared" si="106"/>
        <v>31.27</v>
      </c>
      <c r="BM61" s="32">
        <f t="shared" si="106"/>
        <v>35.799999999999997</v>
      </c>
      <c r="BN61" s="32">
        <f t="shared" si="106"/>
        <v>40.700000000000003</v>
      </c>
      <c r="BO61" s="32">
        <f t="shared" si="106"/>
        <v>31.5</v>
      </c>
      <c r="BP61" s="32">
        <f t="shared" si="106"/>
        <v>22.5</v>
      </c>
    </row>
    <row r="62" spans="1:68" ht="12.75" customHeight="1" x14ac:dyDescent="0.2">
      <c r="A62" s="30"/>
      <c r="B62" s="43"/>
      <c r="C62" s="28" t="s">
        <v>46</v>
      </c>
      <c r="D62" s="73">
        <f>D58-D66</f>
        <v>0</v>
      </c>
      <c r="E62" s="73">
        <f t="shared" ref="E62:AZ62" si="107">E58-E66</f>
        <v>0</v>
      </c>
      <c r="F62" s="73">
        <f t="shared" si="107"/>
        <v>0</v>
      </c>
      <c r="G62" s="73"/>
      <c r="H62" s="73">
        <f t="shared" si="107"/>
        <v>0</v>
      </c>
      <c r="I62" s="73">
        <f t="shared" si="107"/>
        <v>0</v>
      </c>
      <c r="J62" s="73">
        <f t="shared" si="107"/>
        <v>0</v>
      </c>
      <c r="K62" s="73">
        <f t="shared" si="107"/>
        <v>0</v>
      </c>
      <c r="L62" s="73">
        <f t="shared" si="107"/>
        <v>0</v>
      </c>
      <c r="M62" s="73">
        <f t="shared" si="107"/>
        <v>0</v>
      </c>
      <c r="N62" s="73">
        <f t="shared" si="107"/>
        <v>0</v>
      </c>
      <c r="O62" s="73">
        <f t="shared" si="107"/>
        <v>0</v>
      </c>
      <c r="P62" s="73">
        <f t="shared" si="107"/>
        <v>0</v>
      </c>
      <c r="Q62" s="73">
        <f>Q58-Q66</f>
        <v>0</v>
      </c>
      <c r="R62" s="73">
        <f t="shared" si="107"/>
        <v>0</v>
      </c>
      <c r="S62" s="73">
        <f t="shared" si="107"/>
        <v>0</v>
      </c>
      <c r="T62" s="73">
        <f t="shared" si="107"/>
        <v>0</v>
      </c>
      <c r="U62" s="73">
        <f t="shared" si="107"/>
        <v>0</v>
      </c>
      <c r="V62" s="73">
        <f t="shared" si="107"/>
        <v>0</v>
      </c>
      <c r="W62" s="73">
        <f t="shared" si="107"/>
        <v>0</v>
      </c>
      <c r="X62" s="73">
        <f t="shared" si="107"/>
        <v>0</v>
      </c>
      <c r="Y62" s="73">
        <f t="shared" si="107"/>
        <v>9.9999999999909051E-3</v>
      </c>
      <c r="Z62" s="73">
        <f t="shared" si="107"/>
        <v>9.9999999999909051E-3</v>
      </c>
      <c r="AA62" s="73">
        <f t="shared" si="107"/>
        <v>0</v>
      </c>
      <c r="AB62" s="73">
        <f t="shared" si="107"/>
        <v>1.0000000000104592E-2</v>
      </c>
      <c r="AC62" s="73">
        <f t="shared" si="107"/>
        <v>0</v>
      </c>
      <c r="AD62" s="73">
        <f t="shared" si="107"/>
        <v>-1.0000000000104592E-2</v>
      </c>
      <c r="AE62" s="73">
        <f t="shared" si="107"/>
        <v>0</v>
      </c>
      <c r="AF62" s="73">
        <f t="shared" si="107"/>
        <v>9.9999999999340616E-3</v>
      </c>
      <c r="AG62" s="73">
        <f t="shared" si="107"/>
        <v>-9.9999999999909051E-3</v>
      </c>
      <c r="AH62" s="73">
        <f t="shared" si="107"/>
        <v>-1.0000000000104592E-2</v>
      </c>
      <c r="AI62" s="73">
        <f t="shared" si="107"/>
        <v>-9.9999999999909051E-3</v>
      </c>
      <c r="AJ62" s="73">
        <f t="shared" si="107"/>
        <v>-1.0000000000104592E-2</v>
      </c>
      <c r="AK62" s="73">
        <f t="shared" si="107"/>
        <v>-1.0000000000104592E-2</v>
      </c>
      <c r="AL62" s="73">
        <f t="shared" si="107"/>
        <v>-1.0000000000104592E-2</v>
      </c>
      <c r="AM62" s="73">
        <f t="shared" si="107"/>
        <v>-1.0000000000104592E-2</v>
      </c>
      <c r="AN62" s="73">
        <f t="shared" si="107"/>
        <v>0</v>
      </c>
      <c r="AO62" s="73">
        <f t="shared" si="107"/>
        <v>0</v>
      </c>
      <c r="AP62" s="73">
        <f t="shared" si="107"/>
        <v>0</v>
      </c>
      <c r="AQ62" s="73">
        <f t="shared" si="107"/>
        <v>0</v>
      </c>
      <c r="AR62" s="73">
        <f t="shared" si="107"/>
        <v>-9.9999999999909051E-3</v>
      </c>
      <c r="AS62" s="73">
        <f t="shared" si="107"/>
        <v>0</v>
      </c>
      <c r="AT62" s="73">
        <f t="shared" si="107"/>
        <v>-9.9999999999909051E-3</v>
      </c>
      <c r="AU62" s="73">
        <f t="shared" si="107"/>
        <v>-9.9999999999909051E-3</v>
      </c>
      <c r="AV62" s="73">
        <f t="shared" si="107"/>
        <v>-9.9999999999340616E-3</v>
      </c>
      <c r="AW62" s="73">
        <f t="shared" si="107"/>
        <v>0</v>
      </c>
      <c r="AX62" s="73">
        <f t="shared" si="107"/>
        <v>-9.9999999999909051E-3</v>
      </c>
      <c r="AY62" s="73">
        <f t="shared" si="107"/>
        <v>-1.0000000000019327E-2</v>
      </c>
      <c r="AZ62" s="73">
        <f t="shared" si="107"/>
        <v>0</v>
      </c>
      <c r="BA62" s="73">
        <f t="shared" ref="BA62:BP62" si="108">BA58-BA66</f>
        <v>0</v>
      </c>
      <c r="BB62" s="73">
        <f t="shared" si="108"/>
        <v>0</v>
      </c>
      <c r="BC62" s="73">
        <f t="shared" si="108"/>
        <v>0</v>
      </c>
      <c r="BD62" s="73">
        <f t="shared" si="108"/>
        <v>0</v>
      </c>
      <c r="BE62" s="73">
        <f t="shared" si="108"/>
        <v>0</v>
      </c>
      <c r="BF62" s="73">
        <f t="shared" si="108"/>
        <v>0</v>
      </c>
      <c r="BG62" s="73">
        <f t="shared" si="108"/>
        <v>0</v>
      </c>
      <c r="BH62" s="73">
        <f t="shared" si="108"/>
        <v>0</v>
      </c>
      <c r="BI62" s="73">
        <f t="shared" si="108"/>
        <v>0</v>
      </c>
      <c r="BJ62" s="73">
        <f t="shared" si="108"/>
        <v>0</v>
      </c>
      <c r="BK62" s="73">
        <f t="shared" si="108"/>
        <v>0</v>
      </c>
      <c r="BL62" s="73">
        <f t="shared" si="108"/>
        <v>0</v>
      </c>
      <c r="BM62" s="73">
        <f t="shared" si="108"/>
        <v>0</v>
      </c>
      <c r="BN62" s="73">
        <f t="shared" si="108"/>
        <v>0</v>
      </c>
      <c r="BO62" s="73">
        <f t="shared" si="108"/>
        <v>0</v>
      </c>
      <c r="BP62" s="73">
        <f t="shared" si="108"/>
        <v>0</v>
      </c>
    </row>
    <row r="63" spans="1:68" ht="12.75" customHeight="1" x14ac:dyDescent="0.2">
      <c r="C63" s="28"/>
      <c r="D63" s="28"/>
      <c r="E63" s="28"/>
      <c r="F63" s="28"/>
      <c r="G63" s="28"/>
    </row>
    <row r="64" spans="1:68" x14ac:dyDescent="0.2">
      <c r="A64" s="114" t="s">
        <v>52</v>
      </c>
      <c r="B64" s="116"/>
      <c r="C64" s="149"/>
      <c r="D64" s="149"/>
      <c r="E64" s="149"/>
      <c r="F64" s="149"/>
      <c r="G64" s="158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</row>
    <row r="65" spans="1:72" x14ac:dyDescent="0.2">
      <c r="A65" s="114" t="s">
        <v>53</v>
      </c>
      <c r="B65" s="44"/>
      <c r="C65" s="117" t="s">
        <v>212</v>
      </c>
      <c r="D65" s="117" t="s">
        <v>58</v>
      </c>
      <c r="E65" s="117" t="s">
        <v>59</v>
      </c>
      <c r="F65" s="117" t="s">
        <v>62</v>
      </c>
      <c r="G65" s="115" t="s">
        <v>60</v>
      </c>
      <c r="H65" s="159">
        <v>42119</v>
      </c>
      <c r="I65" s="159">
        <v>42126</v>
      </c>
      <c r="J65" s="159">
        <v>42133</v>
      </c>
      <c r="K65" s="159">
        <v>42140</v>
      </c>
      <c r="L65" s="159">
        <v>42147</v>
      </c>
      <c r="M65" s="159">
        <v>42154</v>
      </c>
      <c r="N65" s="159">
        <v>42161</v>
      </c>
      <c r="O65" s="159">
        <v>42168</v>
      </c>
      <c r="P65" s="159">
        <v>42175</v>
      </c>
      <c r="Q65" s="159">
        <v>42182</v>
      </c>
      <c r="R65" s="159">
        <v>42189</v>
      </c>
      <c r="S65" s="159">
        <v>42196</v>
      </c>
      <c r="T65" s="159">
        <v>42203</v>
      </c>
      <c r="U65" s="159">
        <v>42210</v>
      </c>
      <c r="V65" s="159">
        <v>42217</v>
      </c>
      <c r="W65" s="159">
        <v>42224</v>
      </c>
      <c r="X65" s="159">
        <v>42231</v>
      </c>
      <c r="Y65" s="159">
        <v>42238</v>
      </c>
      <c r="Z65" s="159">
        <v>42245</v>
      </c>
      <c r="AA65" s="159">
        <v>42252</v>
      </c>
      <c r="AB65" s="159">
        <v>42259</v>
      </c>
      <c r="AC65" s="159">
        <v>42266</v>
      </c>
      <c r="AD65" s="159">
        <v>42273</v>
      </c>
      <c r="AE65" s="159">
        <v>42280</v>
      </c>
      <c r="AF65" s="159">
        <v>42287</v>
      </c>
      <c r="AG65" s="159">
        <v>42294</v>
      </c>
      <c r="AH65" s="159">
        <v>42301</v>
      </c>
      <c r="AI65" s="159">
        <v>42308</v>
      </c>
      <c r="AJ65" s="159">
        <v>42315</v>
      </c>
      <c r="AK65" s="159">
        <v>42322</v>
      </c>
      <c r="AL65" s="159">
        <v>42329</v>
      </c>
      <c r="AM65" s="159">
        <v>42336</v>
      </c>
      <c r="AN65" s="159">
        <v>42343</v>
      </c>
      <c r="AO65" s="159">
        <v>42350</v>
      </c>
      <c r="AP65" s="159">
        <v>42357</v>
      </c>
      <c r="AQ65" s="159">
        <v>42364</v>
      </c>
      <c r="AR65" s="159">
        <v>42371</v>
      </c>
      <c r="AS65" s="159">
        <v>42378</v>
      </c>
      <c r="AT65" s="159">
        <v>42385</v>
      </c>
      <c r="AU65" s="159">
        <v>42392</v>
      </c>
      <c r="AV65" s="159">
        <v>42399</v>
      </c>
      <c r="AW65" s="159">
        <v>42406</v>
      </c>
      <c r="AX65" s="159">
        <v>42413</v>
      </c>
      <c r="AY65" s="159">
        <v>42420</v>
      </c>
      <c r="AZ65" s="159">
        <v>42427</v>
      </c>
      <c r="BA65" s="159">
        <v>42434</v>
      </c>
      <c r="BB65" s="159">
        <v>42441</v>
      </c>
      <c r="BC65" s="159">
        <v>42448</v>
      </c>
      <c r="BD65" s="159">
        <v>42455</v>
      </c>
      <c r="BE65" s="159">
        <v>42462</v>
      </c>
      <c r="BF65" s="159">
        <v>42469</v>
      </c>
      <c r="BG65" s="159">
        <v>42476</v>
      </c>
      <c r="BH65" s="159">
        <v>42483</v>
      </c>
      <c r="BI65" s="159">
        <v>42490</v>
      </c>
      <c r="BJ65" s="159">
        <v>42497</v>
      </c>
      <c r="BK65" s="159">
        <v>42504</v>
      </c>
      <c r="BL65" s="159">
        <v>42511</v>
      </c>
      <c r="BM65" s="159">
        <v>42518</v>
      </c>
      <c r="BN65" s="159">
        <v>42525</v>
      </c>
      <c r="BO65" s="159">
        <v>42532</v>
      </c>
      <c r="BP65" s="159">
        <v>42539</v>
      </c>
      <c r="BQ65" s="123"/>
      <c r="BR65" s="123"/>
      <c r="BS65" s="123"/>
      <c r="BT65" s="123"/>
    </row>
    <row r="66" spans="1:72" x14ac:dyDescent="0.2">
      <c r="A66" s="107"/>
      <c r="B66" s="32"/>
      <c r="C66" s="157" t="s">
        <v>214</v>
      </c>
      <c r="D66" s="154">
        <v>19302</v>
      </c>
      <c r="E66" s="154">
        <v>5749.97</v>
      </c>
      <c r="F66" s="154">
        <v>13552.03</v>
      </c>
      <c r="G66" s="125" t="s">
        <v>62</v>
      </c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>
        <v>551.48</v>
      </c>
      <c r="Z66" s="154">
        <v>577.28</v>
      </c>
      <c r="AA66" s="154">
        <v>423.23</v>
      </c>
      <c r="AB66" s="154">
        <v>628.39</v>
      </c>
      <c r="AC66" s="154">
        <v>654.11</v>
      </c>
      <c r="AD66" s="154">
        <v>681.45</v>
      </c>
      <c r="AE66" s="154">
        <v>708.43</v>
      </c>
      <c r="AF66" s="154">
        <v>498.8</v>
      </c>
      <c r="AG66" s="154">
        <v>613.79</v>
      </c>
      <c r="AH66" s="154">
        <v>646.69000000000005</v>
      </c>
      <c r="AI66" s="154">
        <v>605.61</v>
      </c>
      <c r="AJ66" s="154">
        <v>625.61</v>
      </c>
      <c r="AK66" s="154">
        <v>587.16999999999996</v>
      </c>
      <c r="AL66" s="154">
        <v>582.36</v>
      </c>
      <c r="AM66" s="154">
        <v>661.91</v>
      </c>
      <c r="AN66" s="154">
        <v>612.78</v>
      </c>
      <c r="AO66" s="154">
        <v>513.41</v>
      </c>
      <c r="AP66" s="154"/>
      <c r="AQ66" s="154"/>
      <c r="AR66" s="154">
        <v>447.63</v>
      </c>
      <c r="AS66" s="154">
        <v>388.13</v>
      </c>
      <c r="AT66" s="154">
        <v>358.16</v>
      </c>
      <c r="AU66" s="154">
        <v>356.44</v>
      </c>
      <c r="AV66" s="154">
        <v>360.59</v>
      </c>
      <c r="AW66" s="154">
        <v>374.19</v>
      </c>
      <c r="AX66" s="154">
        <v>267.77999999999997</v>
      </c>
      <c r="AY66" s="154">
        <v>208.63</v>
      </c>
      <c r="AZ66" s="154">
        <v>59.75</v>
      </c>
      <c r="BA66" s="154">
        <v>48.73</v>
      </c>
      <c r="BB66" s="154">
        <v>38.229999999999997</v>
      </c>
      <c r="BC66" s="154">
        <v>43.9</v>
      </c>
      <c r="BD66" s="154">
        <v>37.869999999999997</v>
      </c>
      <c r="BE66" s="154">
        <v>34.1</v>
      </c>
      <c r="BF66" s="154">
        <v>17.399999999999999</v>
      </c>
      <c r="BG66" s="154">
        <v>12.5</v>
      </c>
      <c r="BH66" s="154">
        <v>14.17</v>
      </c>
      <c r="BI66" s="154">
        <v>21.57</v>
      </c>
      <c r="BJ66" s="154">
        <v>32.5</v>
      </c>
      <c r="BK66" s="154">
        <v>51.5</v>
      </c>
      <c r="BL66" s="154">
        <v>39.270000000000003</v>
      </c>
      <c r="BM66" s="154">
        <v>45.8</v>
      </c>
      <c r="BN66" s="154">
        <v>50.7</v>
      </c>
      <c r="BO66" s="154">
        <v>41.5</v>
      </c>
      <c r="BP66" s="154">
        <v>28.5</v>
      </c>
    </row>
    <row r="67" spans="1:72" x14ac:dyDescent="0.2">
      <c r="A67" s="28"/>
      <c r="B67" s="32" t="str">
        <f t="shared" ref="B67:B91" si="109">MID(C67,4,3)</f>
        <v>200</v>
      </c>
      <c r="C67" s="154" t="s">
        <v>215</v>
      </c>
      <c r="D67" s="154">
        <v>1306</v>
      </c>
      <c r="E67" s="154">
        <v>393</v>
      </c>
      <c r="F67" s="154">
        <v>913</v>
      </c>
      <c r="G67" s="125" t="s">
        <v>62</v>
      </c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>
        <v>37.42</v>
      </c>
      <c r="Z67" s="154">
        <v>37.42</v>
      </c>
      <c r="AA67" s="154">
        <v>29.93</v>
      </c>
      <c r="AB67" s="154">
        <v>37.42</v>
      </c>
      <c r="AC67" s="154">
        <v>37.42</v>
      </c>
      <c r="AD67" s="154">
        <v>37.42</v>
      </c>
      <c r="AE67" s="154">
        <v>37.42</v>
      </c>
      <c r="AF67" s="154">
        <v>29.93</v>
      </c>
      <c r="AG67" s="154">
        <v>37.42</v>
      </c>
      <c r="AH67" s="154">
        <v>37.42</v>
      </c>
      <c r="AI67" s="154">
        <v>37.42</v>
      </c>
      <c r="AJ67" s="154">
        <v>37.42</v>
      </c>
      <c r="AK67" s="154">
        <v>37.42</v>
      </c>
      <c r="AL67" s="154">
        <v>37.42</v>
      </c>
      <c r="AM67" s="154">
        <v>37.42</v>
      </c>
      <c r="AN67" s="154">
        <v>37.42</v>
      </c>
      <c r="AO67" s="154">
        <v>37.42</v>
      </c>
      <c r="AP67" s="154"/>
      <c r="AQ67" s="154"/>
      <c r="AR67" s="154">
        <v>37.42</v>
      </c>
      <c r="AS67" s="154">
        <v>37.42</v>
      </c>
      <c r="AT67" s="154">
        <v>37.42</v>
      </c>
      <c r="AU67" s="154">
        <v>37.42</v>
      </c>
      <c r="AV67" s="154">
        <v>37.42</v>
      </c>
      <c r="AW67" s="154">
        <v>37.42</v>
      </c>
      <c r="AX67" s="154">
        <v>29.93</v>
      </c>
      <c r="AY67" s="154">
        <v>37.42</v>
      </c>
      <c r="AZ67" s="154"/>
      <c r="BA67" s="154"/>
      <c r="BB67" s="154"/>
      <c r="BC67" s="154"/>
      <c r="BD67" s="154"/>
      <c r="BE67" s="154"/>
      <c r="BF67" s="154"/>
      <c r="BG67" s="154"/>
      <c r="BH67" s="154"/>
      <c r="BI67" s="154"/>
      <c r="BJ67" s="154"/>
      <c r="BK67" s="154"/>
      <c r="BL67" s="154"/>
      <c r="BM67" s="154"/>
      <c r="BN67" s="154"/>
      <c r="BO67" s="154"/>
      <c r="BP67" s="154"/>
    </row>
    <row r="68" spans="1:72" x14ac:dyDescent="0.2">
      <c r="A68" s="39"/>
      <c r="B68" s="32" t="str">
        <f t="shared" si="109"/>
        <v>210</v>
      </c>
      <c r="C68" s="151" t="s">
        <v>216</v>
      </c>
      <c r="D68" s="151">
        <v>636</v>
      </c>
      <c r="E68" s="151">
        <v>360.5</v>
      </c>
      <c r="F68" s="151">
        <v>275.5</v>
      </c>
      <c r="G68" s="125" t="s">
        <v>62</v>
      </c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>
        <v>8.83</v>
      </c>
      <c r="Z68" s="151">
        <v>8.83</v>
      </c>
      <c r="AA68" s="151">
        <v>7.07</v>
      </c>
      <c r="AB68" s="151">
        <v>8.83</v>
      </c>
      <c r="AC68" s="151">
        <v>8.83</v>
      </c>
      <c r="AD68" s="151">
        <v>8.83</v>
      </c>
      <c r="AE68" s="151">
        <v>8.83</v>
      </c>
      <c r="AF68" s="151">
        <v>7.07</v>
      </c>
      <c r="AG68" s="151">
        <v>8.83</v>
      </c>
      <c r="AH68" s="151">
        <v>8.83</v>
      </c>
      <c r="AI68" s="151">
        <v>8.83</v>
      </c>
      <c r="AJ68" s="151">
        <v>8.83</v>
      </c>
      <c r="AK68" s="151">
        <v>8.83</v>
      </c>
      <c r="AL68" s="151">
        <v>8.83</v>
      </c>
      <c r="AM68" s="151">
        <v>8.83</v>
      </c>
      <c r="AN68" s="151">
        <v>8.83</v>
      </c>
      <c r="AO68" s="151">
        <v>8.83</v>
      </c>
      <c r="AP68" s="151"/>
      <c r="AQ68" s="151"/>
      <c r="AR68" s="151">
        <v>8.83</v>
      </c>
      <c r="AS68" s="151">
        <v>8.83</v>
      </c>
      <c r="AT68" s="151">
        <v>8.83</v>
      </c>
      <c r="AU68" s="151">
        <v>8.83</v>
      </c>
      <c r="AV68" s="151">
        <v>8.83</v>
      </c>
      <c r="AW68" s="151">
        <v>8.83</v>
      </c>
      <c r="AX68" s="151">
        <v>7.07</v>
      </c>
      <c r="AY68" s="151">
        <v>8.83</v>
      </c>
      <c r="AZ68" s="151">
        <v>3</v>
      </c>
      <c r="BA68" s="151">
        <v>3.75</v>
      </c>
      <c r="BB68" s="151">
        <v>3.75</v>
      </c>
      <c r="BC68" s="151">
        <v>3</v>
      </c>
      <c r="BD68" s="151">
        <v>3.75</v>
      </c>
      <c r="BE68" s="151">
        <v>3.75</v>
      </c>
      <c r="BF68" s="151">
        <v>3.75</v>
      </c>
      <c r="BG68" s="151">
        <v>3.75</v>
      </c>
      <c r="BH68" s="151">
        <v>3.75</v>
      </c>
      <c r="BI68" s="151">
        <v>3.75</v>
      </c>
      <c r="BJ68" s="151">
        <v>3.75</v>
      </c>
      <c r="BK68" s="151">
        <v>3.75</v>
      </c>
      <c r="BL68" s="151">
        <v>3</v>
      </c>
      <c r="BM68" s="151">
        <v>3.75</v>
      </c>
      <c r="BN68" s="151">
        <v>3.75</v>
      </c>
      <c r="BO68" s="151">
        <v>3.75</v>
      </c>
      <c r="BP68" s="151">
        <v>2.25</v>
      </c>
    </row>
    <row r="69" spans="1:72" x14ac:dyDescent="0.2">
      <c r="A69" s="39"/>
      <c r="B69" s="32" t="str">
        <f t="shared" si="109"/>
        <v>230</v>
      </c>
      <c r="C69" s="151" t="s">
        <v>217</v>
      </c>
      <c r="D69" s="151">
        <v>1041.5</v>
      </c>
      <c r="E69" s="151">
        <v>487.5</v>
      </c>
      <c r="F69" s="151">
        <v>554</v>
      </c>
      <c r="G69" s="125" t="s">
        <v>62</v>
      </c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>
        <v>24.13</v>
      </c>
      <c r="Z69" s="151">
        <v>20.93</v>
      </c>
      <c r="AA69" s="151">
        <v>16.75</v>
      </c>
      <c r="AB69" s="151">
        <v>20.93</v>
      </c>
      <c r="AC69" s="151">
        <v>20.93</v>
      </c>
      <c r="AD69" s="151">
        <v>20.93</v>
      </c>
      <c r="AE69" s="151">
        <v>20.93</v>
      </c>
      <c r="AF69" s="151">
        <v>16.75</v>
      </c>
      <c r="AG69" s="151">
        <v>20.93</v>
      </c>
      <c r="AH69" s="151">
        <v>20.93</v>
      </c>
      <c r="AI69" s="151">
        <v>20.93</v>
      </c>
      <c r="AJ69" s="151">
        <v>20.93</v>
      </c>
      <c r="AK69" s="151">
        <v>20.93</v>
      </c>
      <c r="AL69" s="151">
        <v>20.93</v>
      </c>
      <c r="AM69" s="151">
        <v>20.93</v>
      </c>
      <c r="AN69" s="151">
        <v>20.93</v>
      </c>
      <c r="AO69" s="151">
        <v>20.93</v>
      </c>
      <c r="AP69" s="151"/>
      <c r="AQ69" s="151"/>
      <c r="AR69" s="151">
        <v>20.93</v>
      </c>
      <c r="AS69" s="151">
        <v>20.93</v>
      </c>
      <c r="AT69" s="151">
        <v>20.93</v>
      </c>
      <c r="AU69" s="151">
        <v>20.93</v>
      </c>
      <c r="AV69" s="151">
        <v>20.93</v>
      </c>
      <c r="AW69" s="151">
        <v>20.93</v>
      </c>
      <c r="AX69" s="151">
        <v>16.75</v>
      </c>
      <c r="AY69" s="151">
        <v>20.93</v>
      </c>
      <c r="AZ69" s="151">
        <v>2</v>
      </c>
      <c r="BA69" s="151">
        <v>2.5</v>
      </c>
      <c r="BB69" s="151">
        <v>2.5</v>
      </c>
      <c r="BC69" s="151">
        <v>2</v>
      </c>
      <c r="BD69" s="151">
        <v>2.5</v>
      </c>
      <c r="BE69" s="151">
        <v>2.5</v>
      </c>
      <c r="BF69" s="151">
        <v>2.5</v>
      </c>
      <c r="BG69" s="151">
        <v>2.5</v>
      </c>
      <c r="BH69" s="151">
        <v>2.5</v>
      </c>
      <c r="BI69" s="151">
        <v>2.5</v>
      </c>
      <c r="BJ69" s="151">
        <v>2.5</v>
      </c>
      <c r="BK69" s="151">
        <v>2.5</v>
      </c>
      <c r="BL69" s="151">
        <v>2</v>
      </c>
      <c r="BM69" s="151">
        <v>2.5</v>
      </c>
      <c r="BN69" s="151">
        <v>2.5</v>
      </c>
      <c r="BO69" s="151">
        <v>2.5</v>
      </c>
      <c r="BP69" s="151">
        <v>1.5</v>
      </c>
    </row>
    <row r="70" spans="1:72" x14ac:dyDescent="0.2">
      <c r="A70" s="39"/>
      <c r="B70" s="32" t="str">
        <f t="shared" si="109"/>
        <v>240</v>
      </c>
      <c r="C70" s="151" t="s">
        <v>218</v>
      </c>
      <c r="D70" s="151">
        <v>136</v>
      </c>
      <c r="E70" s="151">
        <v>60.5</v>
      </c>
      <c r="F70" s="151">
        <v>75.5</v>
      </c>
      <c r="G70" s="125" t="s">
        <v>62</v>
      </c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>
        <v>3.09</v>
      </c>
      <c r="Z70" s="151">
        <v>3.09</v>
      </c>
      <c r="AA70" s="151">
        <v>2.48</v>
      </c>
      <c r="AB70" s="151">
        <v>3.09</v>
      </c>
      <c r="AC70" s="151">
        <v>3.09</v>
      </c>
      <c r="AD70" s="151">
        <v>3.09</v>
      </c>
      <c r="AE70" s="151">
        <v>3.09</v>
      </c>
      <c r="AF70" s="151">
        <v>2.48</v>
      </c>
      <c r="AG70" s="151">
        <v>3.09</v>
      </c>
      <c r="AH70" s="151">
        <v>3.09</v>
      </c>
      <c r="AI70" s="151">
        <v>3.09</v>
      </c>
      <c r="AJ70" s="151">
        <v>3.09</v>
      </c>
      <c r="AK70" s="151">
        <v>3.09</v>
      </c>
      <c r="AL70" s="151">
        <v>3.09</v>
      </c>
      <c r="AM70" s="151">
        <v>3.09</v>
      </c>
      <c r="AN70" s="151">
        <v>3.09</v>
      </c>
      <c r="AO70" s="151">
        <v>3.09</v>
      </c>
      <c r="AP70" s="151"/>
      <c r="AQ70" s="151"/>
      <c r="AR70" s="151">
        <v>3.09</v>
      </c>
      <c r="AS70" s="151">
        <v>3.09</v>
      </c>
      <c r="AT70" s="151">
        <v>3.09</v>
      </c>
      <c r="AU70" s="151">
        <v>3.09</v>
      </c>
      <c r="AV70" s="151">
        <v>3.09</v>
      </c>
      <c r="AW70" s="151">
        <v>3.09</v>
      </c>
      <c r="AX70" s="151">
        <v>2.48</v>
      </c>
      <c r="AY70" s="151">
        <v>3.09</v>
      </c>
      <c r="AZ70" s="151"/>
      <c r="BA70" s="151"/>
      <c r="BB70" s="151"/>
      <c r="BC70" s="151"/>
      <c r="BD70" s="151"/>
      <c r="BE70" s="151"/>
      <c r="BF70" s="151"/>
      <c r="BG70" s="151"/>
      <c r="BH70" s="151"/>
      <c r="BI70" s="151"/>
      <c r="BJ70" s="151"/>
      <c r="BK70" s="151"/>
      <c r="BL70" s="151"/>
      <c r="BM70" s="151"/>
      <c r="BN70" s="151"/>
      <c r="BO70" s="151"/>
      <c r="BP70" s="151"/>
    </row>
    <row r="71" spans="1:72" x14ac:dyDescent="0.2">
      <c r="A71" s="39"/>
      <c r="B71" s="32" t="str">
        <f t="shared" si="109"/>
        <v>250</v>
      </c>
      <c r="C71" s="151" t="s">
        <v>219</v>
      </c>
      <c r="D71" s="151">
        <v>397</v>
      </c>
      <c r="E71" s="151">
        <v>257</v>
      </c>
      <c r="F71" s="151">
        <v>140</v>
      </c>
      <c r="G71" s="125" t="s">
        <v>62</v>
      </c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>
        <v>20</v>
      </c>
      <c r="Z71" s="151">
        <v>40</v>
      </c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  <c r="AP71" s="151"/>
      <c r="AQ71" s="151"/>
      <c r="AR71" s="151"/>
      <c r="AS71" s="151"/>
      <c r="AT71" s="151"/>
      <c r="AU71" s="151"/>
      <c r="AV71" s="151"/>
      <c r="AW71" s="151">
        <v>5.33</v>
      </c>
      <c r="AX71" s="151">
        <v>10.67</v>
      </c>
      <c r="AY71" s="151">
        <v>13.33</v>
      </c>
      <c r="AZ71" s="151">
        <v>13.33</v>
      </c>
      <c r="BA71" s="151">
        <v>13.33</v>
      </c>
      <c r="BB71" s="151">
        <v>13.33</v>
      </c>
      <c r="BC71" s="151">
        <v>10.67</v>
      </c>
      <c r="BD71" s="151"/>
      <c r="BE71" s="151"/>
      <c r="BF71" s="151"/>
      <c r="BG71" s="151"/>
      <c r="BH71" s="151"/>
      <c r="BI71" s="151"/>
      <c r="BJ71" s="151"/>
      <c r="BK71" s="151"/>
      <c r="BL71" s="151"/>
      <c r="BM71" s="151"/>
      <c r="BN71" s="151"/>
      <c r="BO71" s="151"/>
      <c r="BP71" s="151"/>
    </row>
    <row r="72" spans="1:72" x14ac:dyDescent="0.2">
      <c r="A72" s="39"/>
      <c r="B72" s="32" t="str">
        <f t="shared" si="109"/>
        <v>280</v>
      </c>
      <c r="C72" s="151" t="s">
        <v>220</v>
      </c>
      <c r="D72" s="151">
        <v>806</v>
      </c>
      <c r="E72" s="151">
        <v>189</v>
      </c>
      <c r="F72" s="151">
        <v>617</v>
      </c>
      <c r="G72" s="125" t="s">
        <v>62</v>
      </c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>
        <v>22.83</v>
      </c>
      <c r="Z72" s="151">
        <v>22.83</v>
      </c>
      <c r="AA72" s="151">
        <v>18.260000000000002</v>
      </c>
      <c r="AB72" s="151">
        <v>22.83</v>
      </c>
      <c r="AC72" s="151">
        <v>22.83</v>
      </c>
      <c r="AD72" s="151">
        <v>22.83</v>
      </c>
      <c r="AE72" s="151">
        <v>22.83</v>
      </c>
      <c r="AF72" s="151">
        <v>18.260000000000002</v>
      </c>
      <c r="AG72" s="151">
        <v>22.83</v>
      </c>
      <c r="AH72" s="151">
        <v>22.83</v>
      </c>
      <c r="AI72" s="151">
        <v>22.83</v>
      </c>
      <c r="AJ72" s="151">
        <v>22.83</v>
      </c>
      <c r="AK72" s="151">
        <v>22.83</v>
      </c>
      <c r="AL72" s="151">
        <v>22.83</v>
      </c>
      <c r="AM72" s="151">
        <v>22.83</v>
      </c>
      <c r="AN72" s="151">
        <v>22.83</v>
      </c>
      <c r="AO72" s="151">
        <v>22.83</v>
      </c>
      <c r="AP72" s="151"/>
      <c r="AQ72" s="151"/>
      <c r="AR72" s="151">
        <v>22.83</v>
      </c>
      <c r="AS72" s="151">
        <v>22.83</v>
      </c>
      <c r="AT72" s="151">
        <v>22.83</v>
      </c>
      <c r="AU72" s="151">
        <v>22.83</v>
      </c>
      <c r="AV72" s="151">
        <v>22.83</v>
      </c>
      <c r="AW72" s="151">
        <v>22.83</v>
      </c>
      <c r="AX72" s="151">
        <v>18.260000000000002</v>
      </c>
      <c r="AY72" s="151">
        <v>22.83</v>
      </c>
      <c r="AZ72" s="151">
        <v>3</v>
      </c>
      <c r="BA72" s="151">
        <v>3.75</v>
      </c>
      <c r="BB72" s="151">
        <v>3.75</v>
      </c>
      <c r="BC72" s="151">
        <v>3</v>
      </c>
      <c r="BD72" s="151">
        <v>3.75</v>
      </c>
      <c r="BE72" s="151">
        <v>3.75</v>
      </c>
      <c r="BF72" s="151">
        <v>3.75</v>
      </c>
      <c r="BG72" s="151">
        <v>3.75</v>
      </c>
      <c r="BH72" s="151">
        <v>3.75</v>
      </c>
      <c r="BI72" s="151">
        <v>3.75</v>
      </c>
      <c r="BJ72" s="151">
        <v>3.75</v>
      </c>
      <c r="BK72" s="151">
        <v>3.75</v>
      </c>
      <c r="BL72" s="151">
        <v>3</v>
      </c>
      <c r="BM72" s="151">
        <v>3.75</v>
      </c>
      <c r="BN72" s="151">
        <v>3.75</v>
      </c>
      <c r="BO72" s="151">
        <v>3.75</v>
      </c>
      <c r="BP72" s="151">
        <v>2.25</v>
      </c>
    </row>
    <row r="73" spans="1:72" x14ac:dyDescent="0.2">
      <c r="A73" s="39"/>
      <c r="B73" s="32" t="str">
        <f t="shared" si="109"/>
        <v>290</v>
      </c>
      <c r="C73" s="151" t="s">
        <v>221</v>
      </c>
      <c r="D73" s="151">
        <v>483</v>
      </c>
      <c r="E73" s="151">
        <v>263.25</v>
      </c>
      <c r="F73" s="151">
        <v>219.75</v>
      </c>
      <c r="G73" s="125" t="s">
        <v>62</v>
      </c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>
        <v>9.01</v>
      </c>
      <c r="Z73" s="151">
        <v>9.01</v>
      </c>
      <c r="AA73" s="151">
        <v>7.2</v>
      </c>
      <c r="AB73" s="151">
        <v>9.01</v>
      </c>
      <c r="AC73" s="151">
        <v>9.01</v>
      </c>
      <c r="AD73" s="151">
        <v>9.01</v>
      </c>
      <c r="AE73" s="151">
        <v>9.01</v>
      </c>
      <c r="AF73" s="151">
        <v>7.2</v>
      </c>
      <c r="AG73" s="151">
        <v>9.01</v>
      </c>
      <c r="AH73" s="151">
        <v>9.01</v>
      </c>
      <c r="AI73" s="151">
        <v>9.01</v>
      </c>
      <c r="AJ73" s="151">
        <v>9.01</v>
      </c>
      <c r="AK73" s="151">
        <v>9.01</v>
      </c>
      <c r="AL73" s="151">
        <v>9.01</v>
      </c>
      <c r="AM73" s="151">
        <v>9.01</v>
      </c>
      <c r="AN73" s="151">
        <v>9.01</v>
      </c>
      <c r="AO73" s="151">
        <v>9.01</v>
      </c>
      <c r="AP73" s="151"/>
      <c r="AQ73" s="151"/>
      <c r="AR73" s="151">
        <v>9.01</v>
      </c>
      <c r="AS73" s="151">
        <v>9.01</v>
      </c>
      <c r="AT73" s="151">
        <v>9.01</v>
      </c>
      <c r="AU73" s="151">
        <v>9.01</v>
      </c>
      <c r="AV73" s="151">
        <v>9.01</v>
      </c>
      <c r="AW73" s="151">
        <v>9.01</v>
      </c>
      <c r="AX73" s="151">
        <v>7.2</v>
      </c>
      <c r="AY73" s="151">
        <v>9.01</v>
      </c>
      <c r="AZ73" s="151"/>
      <c r="BA73" s="151"/>
      <c r="BB73" s="151"/>
      <c r="BC73" s="151"/>
      <c r="BD73" s="151"/>
      <c r="BE73" s="151"/>
      <c r="BF73" s="151"/>
      <c r="BG73" s="151"/>
      <c r="BH73" s="151"/>
      <c r="BI73" s="151"/>
      <c r="BJ73" s="151"/>
      <c r="BK73" s="151"/>
      <c r="BL73" s="151"/>
      <c r="BM73" s="151"/>
      <c r="BN73" s="151"/>
      <c r="BO73" s="151"/>
      <c r="BP73" s="151"/>
    </row>
    <row r="74" spans="1:72" x14ac:dyDescent="0.2">
      <c r="A74" s="39"/>
      <c r="B74" s="32" t="str">
        <f t="shared" si="109"/>
        <v>310</v>
      </c>
      <c r="C74" s="151" t="s">
        <v>222</v>
      </c>
      <c r="D74" s="151">
        <v>701.5</v>
      </c>
      <c r="E74" s="151">
        <v>410.75</v>
      </c>
      <c r="F74" s="151">
        <v>290.75</v>
      </c>
      <c r="G74" s="125" t="s">
        <v>62</v>
      </c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>
        <v>15.61</v>
      </c>
      <c r="Z74" s="151">
        <v>15.61</v>
      </c>
      <c r="AA74" s="151">
        <v>4.09</v>
      </c>
      <c r="AB74" s="151">
        <v>5.1100000000000003</v>
      </c>
      <c r="AC74" s="151">
        <v>5.1100000000000003</v>
      </c>
      <c r="AD74" s="151">
        <v>12.79</v>
      </c>
      <c r="AE74" s="151">
        <v>21.92</v>
      </c>
      <c r="AF74" s="151">
        <v>14.34</v>
      </c>
      <c r="AG74" s="151">
        <v>17.920000000000002</v>
      </c>
      <c r="AH74" s="151">
        <v>21.92</v>
      </c>
      <c r="AI74" s="151">
        <v>17.920000000000002</v>
      </c>
      <c r="AJ74" s="151">
        <v>18.72</v>
      </c>
      <c r="AK74" s="151">
        <v>19.440000000000001</v>
      </c>
      <c r="AL74" s="151">
        <v>19.440000000000001</v>
      </c>
      <c r="AM74" s="151">
        <v>32.54</v>
      </c>
      <c r="AN74" s="151">
        <v>38.61</v>
      </c>
      <c r="AO74" s="151">
        <v>5.69</v>
      </c>
      <c r="AP74" s="151"/>
      <c r="AQ74" s="151"/>
      <c r="AR74" s="151"/>
      <c r="AS74" s="151">
        <v>0.13</v>
      </c>
      <c r="AT74" s="151">
        <v>0.67</v>
      </c>
      <c r="AU74" s="151">
        <v>0.67</v>
      </c>
      <c r="AV74" s="151">
        <v>0.67</v>
      </c>
      <c r="AW74" s="151">
        <v>0.67</v>
      </c>
      <c r="AX74" s="151">
        <v>0.53</v>
      </c>
      <c r="AY74" s="151">
        <v>0.67</v>
      </c>
      <c r="AZ74" s="151"/>
      <c r="BA74" s="151"/>
      <c r="BB74" s="151"/>
      <c r="BC74" s="151"/>
      <c r="BD74" s="151"/>
      <c r="BE74" s="151"/>
      <c r="BF74" s="151"/>
      <c r="BG74" s="151"/>
      <c r="BH74" s="151"/>
      <c r="BI74" s="151"/>
      <c r="BJ74" s="151"/>
      <c r="BK74" s="151"/>
      <c r="BL74" s="151"/>
      <c r="BM74" s="151"/>
      <c r="BN74" s="151"/>
      <c r="BO74" s="151"/>
      <c r="BP74" s="151"/>
    </row>
    <row r="75" spans="1:72" x14ac:dyDescent="0.2">
      <c r="A75" s="39"/>
      <c r="B75" s="32" t="str">
        <f t="shared" si="109"/>
        <v>321</v>
      </c>
      <c r="C75" s="151" t="s">
        <v>223</v>
      </c>
      <c r="D75" s="151">
        <v>1045</v>
      </c>
      <c r="E75" s="151">
        <v>150.5</v>
      </c>
      <c r="F75" s="151">
        <v>894.5</v>
      </c>
      <c r="G75" s="125" t="s">
        <v>62</v>
      </c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>
        <v>64.930000000000007</v>
      </c>
      <c r="Z75" s="151">
        <v>64.930000000000007</v>
      </c>
      <c r="AA75" s="151">
        <v>51.94</v>
      </c>
      <c r="AB75" s="151">
        <v>64.930000000000007</v>
      </c>
      <c r="AC75" s="151">
        <v>64.930000000000007</v>
      </c>
      <c r="AD75" s="151">
        <v>64.930000000000007</v>
      </c>
      <c r="AE75" s="151">
        <v>64.930000000000007</v>
      </c>
      <c r="AF75" s="151">
        <v>32.19</v>
      </c>
      <c r="AG75" s="151">
        <v>32</v>
      </c>
      <c r="AH75" s="151">
        <v>32</v>
      </c>
      <c r="AI75" s="151">
        <v>32</v>
      </c>
      <c r="AJ75" s="151">
        <v>32</v>
      </c>
      <c r="AK75" s="151">
        <v>32</v>
      </c>
      <c r="AL75" s="151">
        <v>42.56</v>
      </c>
      <c r="AM75" s="151">
        <v>49.6</v>
      </c>
      <c r="AN75" s="151">
        <v>49.6</v>
      </c>
      <c r="AO75" s="151">
        <v>49.6</v>
      </c>
      <c r="AP75" s="151"/>
      <c r="AQ75" s="151"/>
      <c r="AR75" s="151">
        <v>49.6</v>
      </c>
      <c r="AS75" s="151">
        <v>19.84</v>
      </c>
      <c r="AT75" s="151"/>
      <c r="AU75" s="151"/>
      <c r="AV75" s="151"/>
      <c r="AW75" s="151"/>
      <c r="AX75" s="151"/>
      <c r="AY75" s="151"/>
      <c r="AZ75" s="151"/>
      <c r="BA75" s="151"/>
      <c r="BB75" s="151"/>
      <c r="BC75" s="151"/>
      <c r="BD75" s="151"/>
      <c r="BE75" s="151"/>
      <c r="BF75" s="151"/>
      <c r="BG75" s="151"/>
      <c r="BH75" s="151"/>
      <c r="BI75" s="151"/>
      <c r="BJ75" s="151"/>
      <c r="BK75" s="151"/>
      <c r="BL75" s="151"/>
      <c r="BM75" s="151"/>
      <c r="BN75" s="151"/>
      <c r="BO75" s="151"/>
      <c r="BP75" s="151"/>
    </row>
    <row r="76" spans="1:72" ht="12.75" customHeight="1" x14ac:dyDescent="0.2">
      <c r="A76" s="39"/>
      <c r="B76" s="32" t="str">
        <f t="shared" si="109"/>
        <v>360</v>
      </c>
      <c r="C76" s="151" t="s">
        <v>224</v>
      </c>
      <c r="D76" s="151">
        <v>2134</v>
      </c>
      <c r="E76" s="151">
        <v>593.15</v>
      </c>
      <c r="F76" s="151">
        <v>1540.85</v>
      </c>
      <c r="G76" s="125" t="s">
        <v>62</v>
      </c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>
        <v>47.11</v>
      </c>
      <c r="Z76" s="151">
        <v>47.11</v>
      </c>
      <c r="AA76" s="151">
        <v>37.69</v>
      </c>
      <c r="AB76" s="151">
        <v>52.69</v>
      </c>
      <c r="AC76" s="151">
        <v>54.08</v>
      </c>
      <c r="AD76" s="151">
        <v>54.08</v>
      </c>
      <c r="AE76" s="151">
        <v>58.08</v>
      </c>
      <c r="AF76" s="151">
        <v>49.27</v>
      </c>
      <c r="AG76" s="151">
        <v>64.08</v>
      </c>
      <c r="AH76" s="151">
        <v>63.82</v>
      </c>
      <c r="AI76" s="151">
        <v>56.98</v>
      </c>
      <c r="AJ76" s="151">
        <v>56.98</v>
      </c>
      <c r="AK76" s="151">
        <v>56.98</v>
      </c>
      <c r="AL76" s="151">
        <v>53.9</v>
      </c>
      <c r="AM76" s="151">
        <v>71.099999999999994</v>
      </c>
      <c r="AN76" s="151">
        <v>73.77</v>
      </c>
      <c r="AO76" s="151">
        <v>73.77</v>
      </c>
      <c r="AP76" s="151"/>
      <c r="AQ76" s="151"/>
      <c r="AR76" s="151">
        <v>73.77</v>
      </c>
      <c r="AS76" s="151">
        <v>60.94</v>
      </c>
      <c r="AT76" s="151">
        <v>54.6</v>
      </c>
      <c r="AU76" s="151">
        <v>54.6</v>
      </c>
      <c r="AV76" s="151">
        <v>70.3</v>
      </c>
      <c r="AW76" s="151">
        <v>93.86</v>
      </c>
      <c r="AX76" s="151">
        <v>61.97</v>
      </c>
      <c r="AY76" s="151">
        <v>28.29</v>
      </c>
      <c r="AZ76" s="151">
        <v>16</v>
      </c>
      <c r="BA76" s="151"/>
      <c r="BB76" s="151">
        <v>1</v>
      </c>
      <c r="BC76" s="151">
        <v>4</v>
      </c>
      <c r="BD76" s="151">
        <v>5</v>
      </c>
      <c r="BE76" s="151"/>
      <c r="BF76" s="151"/>
      <c r="BG76" s="151"/>
      <c r="BH76" s="151"/>
      <c r="BI76" s="151"/>
      <c r="BJ76" s="151">
        <v>6</v>
      </c>
      <c r="BK76" s="151">
        <v>10</v>
      </c>
      <c r="BL76" s="151">
        <v>8</v>
      </c>
      <c r="BM76" s="151">
        <v>6</v>
      </c>
      <c r="BN76" s="151">
        <v>6</v>
      </c>
      <c r="BO76" s="151">
        <v>9</v>
      </c>
      <c r="BP76" s="151"/>
    </row>
    <row r="77" spans="1:72" x14ac:dyDescent="0.2">
      <c r="A77" s="39"/>
      <c r="B77" s="32" t="str">
        <f t="shared" si="109"/>
        <v>370</v>
      </c>
      <c r="C77" s="151" t="s">
        <v>249</v>
      </c>
      <c r="D77" s="151">
        <v>1613</v>
      </c>
      <c r="E77" s="151">
        <v>231.28</v>
      </c>
      <c r="F77" s="151">
        <v>1381.72</v>
      </c>
      <c r="G77" s="125" t="s">
        <v>62</v>
      </c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>
        <v>34.68</v>
      </c>
      <c r="Z77" s="151">
        <v>34.68</v>
      </c>
      <c r="AA77" s="151">
        <v>27.74</v>
      </c>
      <c r="AB77" s="151">
        <v>39.47</v>
      </c>
      <c r="AC77" s="151">
        <v>40.67</v>
      </c>
      <c r="AD77" s="151">
        <v>41.32</v>
      </c>
      <c r="AE77" s="151">
        <v>47.18</v>
      </c>
      <c r="AF77" s="151">
        <v>28.24</v>
      </c>
      <c r="AG77" s="151">
        <v>35.299999999999997</v>
      </c>
      <c r="AH77" s="151">
        <v>49.55</v>
      </c>
      <c r="AI77" s="151">
        <v>45.72</v>
      </c>
      <c r="AJ77" s="151">
        <v>52.92</v>
      </c>
      <c r="AK77" s="151">
        <v>54.05</v>
      </c>
      <c r="AL77" s="151">
        <v>52.88</v>
      </c>
      <c r="AM77" s="151">
        <v>77.33</v>
      </c>
      <c r="AN77" s="151">
        <v>77.63</v>
      </c>
      <c r="AO77" s="151">
        <v>51.08</v>
      </c>
      <c r="AP77" s="151"/>
      <c r="AQ77" s="151"/>
      <c r="AR77" s="151">
        <v>29.58</v>
      </c>
      <c r="AS77" s="151">
        <v>27.78</v>
      </c>
      <c r="AT77" s="151">
        <v>28.98</v>
      </c>
      <c r="AU77" s="151">
        <v>33.97</v>
      </c>
      <c r="AV77" s="151">
        <v>41.47</v>
      </c>
      <c r="AW77" s="151">
        <v>39.770000000000003</v>
      </c>
      <c r="AX77" s="151">
        <v>31.64</v>
      </c>
      <c r="AY77" s="151">
        <v>35.9</v>
      </c>
      <c r="AZ77" s="151">
        <v>21</v>
      </c>
      <c r="BA77" s="151">
        <v>24</v>
      </c>
      <c r="BB77" s="151">
        <v>13.2</v>
      </c>
      <c r="BC77" s="151">
        <v>20.399999999999999</v>
      </c>
      <c r="BD77" s="151">
        <v>21.6</v>
      </c>
      <c r="BE77" s="151">
        <v>22.8</v>
      </c>
      <c r="BF77" s="151">
        <v>7.2</v>
      </c>
      <c r="BG77" s="151">
        <v>2.4</v>
      </c>
      <c r="BH77" s="151">
        <v>4</v>
      </c>
      <c r="BI77" s="151">
        <v>11.2</v>
      </c>
      <c r="BJ77" s="151">
        <v>16</v>
      </c>
      <c r="BK77" s="151">
        <v>30.4</v>
      </c>
      <c r="BL77" s="151">
        <v>22.4</v>
      </c>
      <c r="BM77" s="151">
        <v>28.8</v>
      </c>
      <c r="BN77" s="151">
        <v>33.6</v>
      </c>
      <c r="BO77" s="151">
        <v>21.6</v>
      </c>
      <c r="BP77" s="151">
        <v>21.6</v>
      </c>
    </row>
    <row r="78" spans="1:72" x14ac:dyDescent="0.2">
      <c r="A78" s="39"/>
      <c r="B78" s="32" t="str">
        <f t="shared" si="109"/>
        <v>380</v>
      </c>
      <c r="C78" s="151" t="s">
        <v>250</v>
      </c>
      <c r="D78" s="151">
        <v>237</v>
      </c>
      <c r="E78" s="151">
        <v>144</v>
      </c>
      <c r="F78" s="151">
        <v>93</v>
      </c>
      <c r="G78" s="125" t="s">
        <v>62</v>
      </c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>
        <v>3.79</v>
      </c>
      <c r="Z78" s="151">
        <v>5.79</v>
      </c>
      <c r="AA78" s="151">
        <v>5.03</v>
      </c>
      <c r="AB78" s="151">
        <v>6.89</v>
      </c>
      <c r="AC78" s="151">
        <v>7.29</v>
      </c>
      <c r="AD78" s="151">
        <v>13.29</v>
      </c>
      <c r="AE78" s="151">
        <v>15.29</v>
      </c>
      <c r="AF78" s="151">
        <v>5.43</v>
      </c>
      <c r="AG78" s="151">
        <v>6.29</v>
      </c>
      <c r="AH78" s="151">
        <v>9.2899999999999991</v>
      </c>
      <c r="AI78" s="151">
        <v>3.79</v>
      </c>
      <c r="AJ78" s="151">
        <v>3.79</v>
      </c>
      <c r="AK78" s="151">
        <v>3.03</v>
      </c>
      <c r="AL78" s="151"/>
      <c r="AM78" s="151">
        <v>4</v>
      </c>
      <c r="AN78" s="151"/>
      <c r="AO78" s="151"/>
      <c r="AP78" s="151"/>
      <c r="AQ78" s="151"/>
      <c r="AR78" s="151"/>
      <c r="AS78" s="151"/>
      <c r="AT78" s="151"/>
      <c r="AU78" s="151"/>
      <c r="AV78" s="151"/>
      <c r="AW78" s="151"/>
      <c r="AX78" s="151"/>
      <c r="AY78" s="151"/>
      <c r="AZ78" s="151"/>
      <c r="BA78" s="151"/>
      <c r="BB78" s="151"/>
      <c r="BC78" s="151"/>
      <c r="BD78" s="151"/>
      <c r="BE78" s="151"/>
      <c r="BF78" s="151"/>
      <c r="BG78" s="151"/>
      <c r="BH78" s="151"/>
      <c r="BI78" s="151"/>
      <c r="BJ78" s="151"/>
      <c r="BK78" s="151"/>
      <c r="BL78" s="151"/>
      <c r="BM78" s="151"/>
      <c r="BN78" s="151"/>
      <c r="BO78" s="151"/>
      <c r="BP78" s="151"/>
    </row>
    <row r="79" spans="1:72" x14ac:dyDescent="0.2">
      <c r="A79" s="39"/>
      <c r="B79" s="32" t="str">
        <f t="shared" si="109"/>
        <v>390</v>
      </c>
      <c r="C79" s="151" t="s">
        <v>251</v>
      </c>
      <c r="D79" s="151">
        <v>40</v>
      </c>
      <c r="E79" s="151">
        <v>0</v>
      </c>
      <c r="F79" s="151">
        <v>40</v>
      </c>
      <c r="G79" s="125" t="s">
        <v>62</v>
      </c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>
        <v>20</v>
      </c>
      <c r="AM79" s="151">
        <v>20</v>
      </c>
      <c r="AN79" s="151"/>
      <c r="AO79" s="151"/>
      <c r="AP79" s="151"/>
      <c r="AQ79" s="151"/>
      <c r="AR79" s="151"/>
      <c r="AS79" s="151"/>
      <c r="AT79" s="151"/>
      <c r="AU79" s="151"/>
      <c r="AV79" s="151"/>
      <c r="AW79" s="151"/>
      <c r="AX79" s="151"/>
      <c r="AY79" s="151"/>
      <c r="AZ79" s="151"/>
      <c r="BA79" s="151"/>
      <c r="BB79" s="151"/>
      <c r="BC79" s="151"/>
      <c r="BD79" s="151"/>
      <c r="BE79" s="151"/>
      <c r="BF79" s="151"/>
      <c r="BG79" s="151"/>
      <c r="BH79" s="151"/>
      <c r="BI79" s="151"/>
      <c r="BJ79" s="151"/>
      <c r="BK79" s="151"/>
      <c r="BL79" s="151"/>
      <c r="BM79" s="151"/>
      <c r="BN79" s="151"/>
      <c r="BO79" s="151"/>
      <c r="BP79" s="151"/>
    </row>
    <row r="80" spans="1:72" x14ac:dyDescent="0.2">
      <c r="A80" s="39"/>
      <c r="B80" s="32" t="str">
        <f t="shared" si="109"/>
        <v>410</v>
      </c>
      <c r="C80" s="151" t="s">
        <v>225</v>
      </c>
      <c r="D80" s="151">
        <v>280</v>
      </c>
      <c r="E80" s="151">
        <v>140</v>
      </c>
      <c r="F80" s="151">
        <v>140</v>
      </c>
      <c r="G80" s="125" t="s">
        <v>62</v>
      </c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>
        <v>12.19</v>
      </c>
      <c r="AE80" s="151">
        <v>20.309999999999999</v>
      </c>
      <c r="AF80" s="151">
        <v>16.25</v>
      </c>
      <c r="AG80" s="151">
        <v>20.309999999999999</v>
      </c>
      <c r="AH80" s="151">
        <v>20.309999999999999</v>
      </c>
      <c r="AI80" s="151">
        <v>20.309999999999999</v>
      </c>
      <c r="AJ80" s="151">
        <v>20.309999999999999</v>
      </c>
      <c r="AK80" s="151"/>
      <c r="AL80" s="151"/>
      <c r="AM80" s="151">
        <v>10</v>
      </c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  <c r="AX80" s="151"/>
      <c r="AY80" s="151"/>
      <c r="AZ80" s="151"/>
      <c r="BA80" s="151"/>
      <c r="BB80" s="151"/>
      <c r="BC80" s="151"/>
      <c r="BD80" s="151"/>
      <c r="BE80" s="151"/>
      <c r="BF80" s="151"/>
      <c r="BG80" s="151"/>
      <c r="BH80" s="151"/>
      <c r="BI80" s="151"/>
      <c r="BJ80" s="151"/>
      <c r="BK80" s="151"/>
      <c r="BL80" s="151"/>
      <c r="BM80" s="151"/>
      <c r="BN80" s="151"/>
      <c r="BO80" s="151"/>
      <c r="BP80" s="151"/>
    </row>
    <row r="81" spans="1:68" x14ac:dyDescent="0.2">
      <c r="A81" s="39"/>
      <c r="B81" s="32" t="str">
        <f t="shared" si="109"/>
        <v>460</v>
      </c>
      <c r="C81" s="151" t="s">
        <v>226</v>
      </c>
      <c r="D81" s="151">
        <v>2510</v>
      </c>
      <c r="E81" s="151">
        <v>742.5</v>
      </c>
      <c r="F81" s="151">
        <v>1767.5</v>
      </c>
      <c r="G81" s="125" t="s">
        <v>62</v>
      </c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>
        <v>79.260000000000005</v>
      </c>
      <c r="Z81" s="151">
        <v>79.260000000000005</v>
      </c>
      <c r="AA81" s="151">
        <v>63.41</v>
      </c>
      <c r="AB81" s="151">
        <v>85.66</v>
      </c>
      <c r="AC81" s="151">
        <v>87.26</v>
      </c>
      <c r="AD81" s="151">
        <v>87.26</v>
      </c>
      <c r="AE81" s="151">
        <v>91.26</v>
      </c>
      <c r="AF81" s="151">
        <v>69.81</v>
      </c>
      <c r="AG81" s="151">
        <v>87.26</v>
      </c>
      <c r="AH81" s="151">
        <v>94.2</v>
      </c>
      <c r="AI81" s="151">
        <v>92.16</v>
      </c>
      <c r="AJ81" s="151">
        <v>92.16</v>
      </c>
      <c r="AK81" s="151">
        <v>92.16</v>
      </c>
      <c r="AL81" s="151">
        <v>79.290000000000006</v>
      </c>
      <c r="AM81" s="151">
        <v>80.349999999999994</v>
      </c>
      <c r="AN81" s="151">
        <v>74.39</v>
      </c>
      <c r="AO81" s="151">
        <v>74.39</v>
      </c>
      <c r="AP81" s="151"/>
      <c r="AQ81" s="151"/>
      <c r="AR81" s="151">
        <v>74.39</v>
      </c>
      <c r="AS81" s="151">
        <v>60.36</v>
      </c>
      <c r="AT81" s="151">
        <v>53.22</v>
      </c>
      <c r="AU81" s="151">
        <v>53.22</v>
      </c>
      <c r="AV81" s="151">
        <v>47.04</v>
      </c>
      <c r="AW81" s="151">
        <v>37.76</v>
      </c>
      <c r="AX81" s="151">
        <v>24.21</v>
      </c>
      <c r="AY81" s="151">
        <v>7.76</v>
      </c>
      <c r="AZ81" s="151"/>
      <c r="BA81" s="151"/>
      <c r="BB81" s="151"/>
      <c r="BC81" s="151"/>
      <c r="BD81" s="151"/>
      <c r="BE81" s="151"/>
      <c r="BF81" s="151"/>
      <c r="BG81" s="151"/>
      <c r="BH81" s="151"/>
      <c r="BI81" s="151"/>
      <c r="BJ81" s="151"/>
      <c r="BK81" s="151"/>
      <c r="BL81" s="151"/>
      <c r="BM81" s="151"/>
      <c r="BN81" s="151"/>
      <c r="BO81" s="151"/>
      <c r="BP81" s="151"/>
    </row>
    <row r="82" spans="1:68" x14ac:dyDescent="0.2">
      <c r="A82" s="39"/>
      <c r="B82" s="32" t="str">
        <f t="shared" si="109"/>
        <v>470</v>
      </c>
      <c r="C82" s="151" t="s">
        <v>252</v>
      </c>
      <c r="D82" s="151">
        <v>5466</v>
      </c>
      <c r="E82" s="151">
        <v>1147.54</v>
      </c>
      <c r="F82" s="151">
        <v>4318.46</v>
      </c>
      <c r="G82" s="125" t="s">
        <v>62</v>
      </c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>
        <v>162.05000000000001</v>
      </c>
      <c r="Z82" s="151">
        <v>162.05000000000001</v>
      </c>
      <c r="AA82" s="151">
        <v>129.63999999999999</v>
      </c>
      <c r="AB82" s="151">
        <v>242.54</v>
      </c>
      <c r="AC82" s="151">
        <v>262.66000000000003</v>
      </c>
      <c r="AD82" s="151">
        <v>263.32</v>
      </c>
      <c r="AE82" s="151">
        <v>263.7</v>
      </c>
      <c r="AF82" s="151">
        <v>186.89</v>
      </c>
      <c r="AG82" s="151">
        <v>231.01</v>
      </c>
      <c r="AH82" s="151">
        <v>239.98</v>
      </c>
      <c r="AI82" s="151">
        <v>227.11</v>
      </c>
      <c r="AJ82" s="151">
        <v>239.11</v>
      </c>
      <c r="AK82" s="151">
        <v>220.28</v>
      </c>
      <c r="AL82" s="151">
        <v>206.61</v>
      </c>
      <c r="AM82" s="151">
        <v>209.31</v>
      </c>
      <c r="AN82" s="151">
        <v>191.11</v>
      </c>
      <c r="AO82" s="151">
        <v>151.21</v>
      </c>
      <c r="AP82" s="151"/>
      <c r="AQ82" s="151"/>
      <c r="AR82" s="151">
        <v>112.61</v>
      </c>
      <c r="AS82" s="151">
        <v>111.41</v>
      </c>
      <c r="AT82" s="151">
        <v>113.01</v>
      </c>
      <c r="AU82" s="151">
        <v>107.41</v>
      </c>
      <c r="AV82" s="151">
        <v>98.99</v>
      </c>
      <c r="AW82" s="151">
        <v>94.69</v>
      </c>
      <c r="AX82" s="151">
        <v>57.06</v>
      </c>
      <c r="AY82" s="151">
        <v>20.56</v>
      </c>
      <c r="AZ82" s="151">
        <v>1.42</v>
      </c>
      <c r="BA82" s="151">
        <v>1.4</v>
      </c>
      <c r="BB82" s="151">
        <v>0.7</v>
      </c>
      <c r="BC82" s="151">
        <v>0.83</v>
      </c>
      <c r="BD82" s="151">
        <v>1.27</v>
      </c>
      <c r="BE82" s="151">
        <v>1.3</v>
      </c>
      <c r="BF82" s="151">
        <v>0.2</v>
      </c>
      <c r="BG82" s="151">
        <v>0.1</v>
      </c>
      <c r="BH82" s="151">
        <v>0.17</v>
      </c>
      <c r="BI82" s="151">
        <v>0.37</v>
      </c>
      <c r="BJ82" s="151">
        <v>0.5</v>
      </c>
      <c r="BK82" s="151">
        <v>1.1000000000000001</v>
      </c>
      <c r="BL82" s="151">
        <v>0.87</v>
      </c>
      <c r="BM82" s="151">
        <v>1</v>
      </c>
      <c r="BN82" s="151">
        <v>1.1000000000000001</v>
      </c>
      <c r="BO82" s="151">
        <v>0.9</v>
      </c>
      <c r="BP82" s="151">
        <v>0.9</v>
      </c>
    </row>
    <row r="83" spans="1:68" x14ac:dyDescent="0.2">
      <c r="A83" s="39"/>
      <c r="B83" s="32" t="str">
        <f t="shared" si="109"/>
        <v>480</v>
      </c>
      <c r="C83" s="151" t="s">
        <v>253</v>
      </c>
      <c r="D83" s="151">
        <v>266</v>
      </c>
      <c r="E83" s="151">
        <v>89</v>
      </c>
      <c r="F83" s="151">
        <v>177</v>
      </c>
      <c r="G83" s="125" t="s">
        <v>62</v>
      </c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>
        <v>13.19</v>
      </c>
      <c r="Z83" s="151">
        <v>20.190000000000001</v>
      </c>
      <c r="AA83" s="151">
        <v>17.55</v>
      </c>
      <c r="AB83" s="151">
        <v>23.44</v>
      </c>
      <c r="AC83" s="151">
        <v>24.44</v>
      </c>
      <c r="AD83" s="151">
        <v>24.59</v>
      </c>
      <c r="AE83" s="151">
        <v>18.09</v>
      </c>
      <c r="AF83" s="151">
        <v>10.25</v>
      </c>
      <c r="AG83" s="151">
        <v>11.94</v>
      </c>
      <c r="AH83" s="151">
        <v>7.94</v>
      </c>
      <c r="AI83" s="151">
        <v>1.94</v>
      </c>
      <c r="AJ83" s="151">
        <v>1.94</v>
      </c>
      <c r="AK83" s="151">
        <v>1.55</v>
      </c>
      <c r="AL83" s="151"/>
      <c r="AM83" s="151"/>
      <c r="AN83" s="151"/>
      <c r="AO83" s="151"/>
      <c r="AP83" s="151"/>
      <c r="AQ83" s="151"/>
      <c r="AR83" s="151"/>
      <c r="AS83" s="151"/>
      <c r="AT83" s="151"/>
      <c r="AU83" s="151"/>
      <c r="AV83" s="151"/>
      <c r="AW83" s="151"/>
      <c r="AX83" s="151"/>
      <c r="AY83" s="151"/>
      <c r="AZ83" s="151"/>
      <c r="BA83" s="151"/>
      <c r="BB83" s="151"/>
      <c r="BC83" s="151"/>
      <c r="BD83" s="151"/>
      <c r="BE83" s="151"/>
      <c r="BF83" s="151"/>
      <c r="BG83" s="151"/>
      <c r="BH83" s="151"/>
      <c r="BI83" s="151"/>
      <c r="BJ83" s="151"/>
      <c r="BK83" s="151"/>
      <c r="BL83" s="151"/>
      <c r="BM83" s="151"/>
      <c r="BN83" s="151"/>
      <c r="BO83" s="151"/>
      <c r="BP83" s="151"/>
    </row>
    <row r="84" spans="1:68" x14ac:dyDescent="0.2">
      <c r="A84" s="39"/>
      <c r="B84" s="32" t="str">
        <f t="shared" si="109"/>
        <v>490</v>
      </c>
      <c r="C84" s="151" t="s">
        <v>227</v>
      </c>
      <c r="D84" s="151">
        <v>204</v>
      </c>
      <c r="E84" s="151">
        <v>90.5</v>
      </c>
      <c r="F84" s="151">
        <v>113.5</v>
      </c>
      <c r="G84" s="125" t="s">
        <v>62</v>
      </c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>
        <v>5.56</v>
      </c>
      <c r="Z84" s="151">
        <v>5.56</v>
      </c>
      <c r="AA84" s="151">
        <v>4.45</v>
      </c>
      <c r="AB84" s="151">
        <v>5.56</v>
      </c>
      <c r="AC84" s="151">
        <v>5.56</v>
      </c>
      <c r="AD84" s="151">
        <v>5.56</v>
      </c>
      <c r="AE84" s="151">
        <v>5.56</v>
      </c>
      <c r="AF84" s="151">
        <v>4.45</v>
      </c>
      <c r="AG84" s="151">
        <v>5.56</v>
      </c>
      <c r="AH84" s="151">
        <v>5.56</v>
      </c>
      <c r="AI84" s="151">
        <v>5.56</v>
      </c>
      <c r="AJ84" s="151">
        <v>5.56</v>
      </c>
      <c r="AK84" s="151">
        <v>5.56</v>
      </c>
      <c r="AL84" s="151">
        <v>5.56</v>
      </c>
      <c r="AM84" s="151">
        <v>5.56</v>
      </c>
      <c r="AN84" s="151">
        <v>5.56</v>
      </c>
      <c r="AO84" s="151">
        <v>5.56</v>
      </c>
      <c r="AP84" s="151"/>
      <c r="AQ84" s="151"/>
      <c r="AR84" s="151">
        <v>5.56</v>
      </c>
      <c r="AS84" s="151">
        <v>5.56</v>
      </c>
      <c r="AT84" s="151">
        <v>5.56</v>
      </c>
      <c r="AU84" s="151">
        <v>4.45</v>
      </c>
      <c r="AV84" s="151"/>
      <c r="AW84" s="151"/>
      <c r="AX84" s="151"/>
      <c r="AY84" s="151"/>
      <c r="AZ84" s="151"/>
      <c r="BA84" s="151"/>
      <c r="BB84" s="151"/>
      <c r="BC84" s="151"/>
      <c r="BD84" s="151"/>
      <c r="BE84" s="151"/>
      <c r="BF84" s="151"/>
      <c r="BG84" s="151"/>
      <c r="BH84" s="151"/>
      <c r="BI84" s="151"/>
      <c r="BJ84" s="151"/>
      <c r="BK84" s="151"/>
      <c r="BL84" s="151"/>
      <c r="BM84" s="151"/>
      <c r="BN84" s="151"/>
      <c r="BO84" s="151"/>
      <c r="BP84" s="151"/>
    </row>
    <row r="85" spans="1:68" x14ac:dyDescent="0.2">
      <c r="A85" s="39"/>
      <c r="B85" s="32" t="str">
        <f t="shared" si="109"/>
        <v/>
      </c>
      <c r="C85" s="135"/>
      <c r="D85" s="135"/>
      <c r="E85" s="135"/>
      <c r="F85" s="135"/>
      <c r="G85" s="12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5"/>
      <c r="AO85" s="135"/>
      <c r="AP85" s="135"/>
      <c r="AQ85" s="135"/>
      <c r="AR85" s="135"/>
      <c r="AS85" s="135"/>
      <c r="AT85" s="135"/>
      <c r="AU85" s="135"/>
      <c r="AV85" s="135"/>
      <c r="AW85" s="135"/>
      <c r="AX85" s="135"/>
      <c r="AY85" s="135"/>
      <c r="AZ85" s="135"/>
      <c r="BA85" s="135"/>
      <c r="BB85" s="135"/>
      <c r="BC85" s="135"/>
      <c r="BD85" s="135"/>
      <c r="BE85" s="135"/>
      <c r="BF85" s="135"/>
      <c r="BG85" s="135"/>
      <c r="BH85" s="135"/>
      <c r="BI85" s="135"/>
      <c r="BJ85" s="135"/>
      <c r="BK85" s="135"/>
      <c r="BL85" s="135"/>
      <c r="BM85" s="135"/>
      <c r="BN85" s="135"/>
      <c r="BO85" s="135"/>
      <c r="BP85" s="135"/>
    </row>
    <row r="86" spans="1:68" x14ac:dyDescent="0.2">
      <c r="B86" s="32" t="str">
        <f t="shared" si="109"/>
        <v/>
      </c>
      <c r="C86" s="135"/>
      <c r="D86" s="135"/>
      <c r="E86" s="135"/>
      <c r="F86" s="135"/>
      <c r="G86" s="12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/>
      <c r="AN86" s="135"/>
      <c r="AO86" s="135"/>
      <c r="AP86" s="135"/>
      <c r="AQ86" s="135"/>
      <c r="AR86" s="135"/>
      <c r="AS86" s="135"/>
      <c r="AT86" s="135"/>
      <c r="AU86" s="135"/>
      <c r="AV86" s="135"/>
      <c r="AW86" s="135"/>
      <c r="AX86" s="135"/>
      <c r="AY86" s="135"/>
      <c r="AZ86" s="135"/>
      <c r="BA86" s="135"/>
      <c r="BB86" s="135"/>
      <c r="BC86" s="135"/>
      <c r="BD86" s="135"/>
      <c r="BE86" s="135"/>
      <c r="BF86" s="135"/>
      <c r="BG86" s="135"/>
      <c r="BH86" s="135"/>
      <c r="BI86" s="135"/>
      <c r="BJ86" s="135"/>
      <c r="BK86" s="135"/>
      <c r="BL86" s="135"/>
      <c r="BM86" s="135"/>
      <c r="BN86" s="135"/>
      <c r="BO86" s="135"/>
      <c r="BP86" s="135"/>
    </row>
    <row r="87" spans="1:68" x14ac:dyDescent="0.2">
      <c r="B87" s="32" t="str">
        <f t="shared" si="109"/>
        <v/>
      </c>
      <c r="C87" s="135"/>
      <c r="D87" s="135"/>
      <c r="E87" s="135"/>
      <c r="F87" s="135"/>
      <c r="G87" s="12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5"/>
      <c r="AO87" s="135"/>
      <c r="AP87" s="135"/>
      <c r="AQ87" s="135"/>
      <c r="AR87" s="135"/>
      <c r="AS87" s="135"/>
      <c r="AT87" s="135"/>
      <c r="AU87" s="135"/>
      <c r="AV87" s="135"/>
      <c r="AW87" s="135"/>
      <c r="AX87" s="135"/>
      <c r="AY87" s="135"/>
      <c r="AZ87" s="135"/>
      <c r="BA87" s="135"/>
      <c r="BB87" s="135"/>
      <c r="BC87" s="135"/>
      <c r="BD87" s="135"/>
      <c r="BE87" s="135"/>
      <c r="BF87" s="135"/>
      <c r="BG87" s="135"/>
      <c r="BH87" s="135"/>
      <c r="BI87" s="135"/>
      <c r="BJ87" s="135"/>
      <c r="BK87" s="135"/>
      <c r="BL87" s="135"/>
      <c r="BM87" s="135"/>
      <c r="BN87" s="135"/>
      <c r="BO87" s="135"/>
      <c r="BP87" s="135"/>
    </row>
    <row r="88" spans="1:68" x14ac:dyDescent="0.2">
      <c r="B88" s="32" t="str">
        <f t="shared" si="109"/>
        <v/>
      </c>
      <c r="C88" s="154"/>
      <c r="D88" s="136"/>
      <c r="E88" s="136"/>
      <c r="F88" s="136"/>
      <c r="G88" s="125">
        <f t="shared" ref="G88:G90" si="110">+D88-E88-F88</f>
        <v>0</v>
      </c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</row>
    <row r="89" spans="1:68" x14ac:dyDescent="0.2">
      <c r="A89" s="33"/>
      <c r="B89" s="32" t="str">
        <f t="shared" si="109"/>
        <v/>
      </c>
      <c r="C89" s="154"/>
      <c r="D89" s="154"/>
      <c r="E89" s="154"/>
      <c r="F89" s="154"/>
      <c r="G89" s="125">
        <f t="shared" si="110"/>
        <v>0</v>
      </c>
      <c r="H89" s="141"/>
      <c r="I89" s="141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132"/>
      <c r="AQ89" s="132"/>
      <c r="AR89" s="132"/>
      <c r="AS89" s="132"/>
      <c r="AT89" s="132"/>
      <c r="AU89" s="132"/>
      <c r="AV89" s="132"/>
      <c r="AW89" s="132"/>
      <c r="AX89" s="132"/>
      <c r="AY89" s="132"/>
      <c r="AZ89" s="132"/>
      <c r="BA89" s="132"/>
      <c r="BB89" s="132"/>
      <c r="BC89" s="132"/>
      <c r="BD89" s="132"/>
      <c r="BE89" s="132"/>
      <c r="BF89" s="132"/>
      <c r="BG89" s="132"/>
      <c r="BH89" s="132"/>
      <c r="BI89" s="132"/>
      <c r="BJ89" s="132"/>
      <c r="BK89" s="132"/>
      <c r="BL89" s="132"/>
      <c r="BM89" s="132"/>
      <c r="BN89" s="132"/>
      <c r="BO89" s="132"/>
      <c r="BP89" s="132"/>
    </row>
    <row r="90" spans="1:68" x14ac:dyDescent="0.2">
      <c r="B90" s="32" t="str">
        <f t="shared" si="109"/>
        <v/>
      </c>
      <c r="C90" s="135"/>
      <c r="D90" s="135"/>
      <c r="E90" s="135"/>
      <c r="F90" s="135"/>
      <c r="G90" s="125">
        <f t="shared" si="110"/>
        <v>0</v>
      </c>
      <c r="H90" s="132"/>
      <c r="I90" s="132"/>
      <c r="J90" s="132"/>
      <c r="K90" s="132"/>
      <c r="L90" s="132"/>
      <c r="M90" s="143"/>
      <c r="N90" s="144"/>
      <c r="O90" s="144"/>
      <c r="P90" s="145"/>
      <c r="Q90" s="132"/>
      <c r="R90" s="132"/>
      <c r="S90" s="132"/>
      <c r="T90" s="141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2"/>
      <c r="AY90" s="132"/>
      <c r="AZ90" s="132"/>
      <c r="BA90" s="132"/>
      <c r="BB90" s="132"/>
      <c r="BC90" s="132"/>
      <c r="BD90" s="132"/>
      <c r="BE90" s="132"/>
      <c r="BF90" s="132"/>
      <c r="BG90" s="132"/>
      <c r="BH90" s="132"/>
      <c r="BI90" s="132"/>
      <c r="BJ90" s="132"/>
      <c r="BK90" s="132"/>
      <c r="BL90" s="132"/>
      <c r="BM90" s="132"/>
      <c r="BN90" s="132"/>
      <c r="BO90" s="132"/>
      <c r="BP90" s="132"/>
    </row>
    <row r="91" spans="1:68" x14ac:dyDescent="0.2">
      <c r="A91" s="33"/>
      <c r="B91" s="32" t="str">
        <f t="shared" si="109"/>
        <v/>
      </c>
      <c r="C91" s="154"/>
      <c r="D91" s="154"/>
      <c r="E91" s="154"/>
      <c r="F91" s="154"/>
      <c r="G91" s="28"/>
      <c r="H91" s="141"/>
      <c r="I91" s="141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132"/>
      <c r="AQ91" s="132"/>
      <c r="AR91" s="132"/>
      <c r="AS91" s="132"/>
      <c r="AT91" s="132"/>
      <c r="AU91" s="132"/>
      <c r="AV91" s="132"/>
      <c r="AW91" s="132"/>
      <c r="AX91" s="132"/>
      <c r="AY91" s="132"/>
      <c r="AZ91" s="132"/>
      <c r="BA91" s="132"/>
      <c r="BB91" s="132"/>
      <c r="BC91" s="132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</row>
  </sheetData>
  <conditionalFormatting sqref="D62:BP62">
    <cfRule type="cellIs" dxfId="74" priority="4" operator="notEqual">
      <formula>0</formula>
    </cfRule>
  </conditionalFormatting>
  <pageMargins left="0.75" right="0.75" top="1" bottom="1" header="0.5" footer="0.5"/>
  <pageSetup fitToWidth="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  <pageSetUpPr fitToPage="1"/>
  </sheetPr>
  <dimension ref="A1:BP90"/>
  <sheetViews>
    <sheetView topLeftCell="A27" workbookViewId="0">
      <selection activeCell="AS4" sqref="AS4:BP62"/>
    </sheetView>
  </sheetViews>
  <sheetFormatPr defaultRowHeight="12.75" outlineLevelRow="1" x14ac:dyDescent="0.2"/>
  <cols>
    <col min="1" max="1" width="3.85546875" style="32" customWidth="1"/>
    <col min="2" max="2" width="7" style="39" customWidth="1"/>
    <col min="3" max="3" width="32.85546875" style="39" bestFit="1" customWidth="1"/>
    <col min="4" max="4" width="13.85546875" style="39" bestFit="1" customWidth="1"/>
    <col min="5" max="5" width="10.7109375" style="39" customWidth="1"/>
    <col min="6" max="6" width="10.7109375" style="32" customWidth="1"/>
    <col min="7" max="7" width="18.42578125" style="39" hidden="1" customWidth="1"/>
    <col min="8" max="11" width="10.7109375" style="32" customWidth="1"/>
    <col min="12" max="13" width="11.42578125" style="32" customWidth="1"/>
    <col min="14" max="68" width="10.7109375" style="32" customWidth="1"/>
    <col min="69" max="16384" width="9.140625" style="26"/>
  </cols>
  <sheetData>
    <row r="1" spans="1:68" ht="15" x14ac:dyDescent="0.2">
      <c r="B1" s="40" t="str">
        <f>Timesheet!B1</f>
        <v>XXX001.8E Client Project Phase 1A Flowlines</v>
      </c>
      <c r="D1" s="40"/>
      <c r="E1" s="40"/>
      <c r="G1" s="40"/>
    </row>
    <row r="2" spans="1:68" ht="15" x14ac:dyDescent="0.2">
      <c r="B2" s="40" t="s">
        <v>159</v>
      </c>
      <c r="D2" s="40"/>
      <c r="E2" s="40"/>
      <c r="G2" s="40"/>
    </row>
    <row r="3" spans="1:68" ht="18" x14ac:dyDescent="0.25">
      <c r="B3" s="39" t="s">
        <v>101</v>
      </c>
      <c r="C3" s="107">
        <f>+Remaining!T1</f>
        <v>42237</v>
      </c>
      <c r="D3" s="41"/>
      <c r="E3" s="41"/>
      <c r="G3" s="41"/>
    </row>
    <row r="4" spans="1:68" ht="16.5" customHeight="1" x14ac:dyDescent="0.2">
      <c r="C4" s="42"/>
      <c r="D4" s="71" t="s">
        <v>77</v>
      </c>
      <c r="E4" s="71" t="s">
        <v>78</v>
      </c>
      <c r="F4" s="71" t="s">
        <v>28</v>
      </c>
      <c r="G4" s="72"/>
      <c r="H4" s="70">
        <f>+Baseline!H4</f>
        <v>42125</v>
      </c>
      <c r="I4" s="70">
        <f>+Baseline!I4</f>
        <v>42132</v>
      </c>
      <c r="J4" s="70">
        <f>+Baseline!J4</f>
        <v>42139</v>
      </c>
      <c r="K4" s="70">
        <f>+Baseline!K4</f>
        <v>42146</v>
      </c>
      <c r="L4" s="70">
        <f>+Baseline!L4</f>
        <v>42153</v>
      </c>
      <c r="M4" s="70">
        <f>+Baseline!M4</f>
        <v>42160</v>
      </c>
      <c r="N4" s="70">
        <f>+Baseline!N4</f>
        <v>42167</v>
      </c>
      <c r="O4" s="70">
        <f>+Baseline!O4</f>
        <v>42174</v>
      </c>
      <c r="P4" s="70">
        <f>+Baseline!P4</f>
        <v>42181</v>
      </c>
      <c r="Q4" s="70">
        <f>+Baseline!Q4</f>
        <v>42188</v>
      </c>
      <c r="R4" s="70">
        <f>+Baseline!R4</f>
        <v>42195</v>
      </c>
      <c r="S4" s="70">
        <f>+Baseline!S4</f>
        <v>42202</v>
      </c>
      <c r="T4" s="70">
        <f>+Baseline!T4</f>
        <v>42209</v>
      </c>
      <c r="U4" s="70">
        <f>+Baseline!U4</f>
        <v>42216</v>
      </c>
      <c r="V4" s="70">
        <f>+Baseline!V4</f>
        <v>42223</v>
      </c>
      <c r="W4" s="70">
        <f>+Baseline!W4</f>
        <v>42230</v>
      </c>
      <c r="X4" s="70">
        <f>+Baseline!X4</f>
        <v>42237</v>
      </c>
      <c r="Y4" s="70">
        <f>+Baseline!Y4</f>
        <v>42244</v>
      </c>
      <c r="Z4" s="70">
        <f>+Baseline!Z4</f>
        <v>42251</v>
      </c>
      <c r="AA4" s="70">
        <f>+Baseline!AA4</f>
        <v>42258</v>
      </c>
      <c r="AB4" s="70">
        <f>+Baseline!AB4</f>
        <v>42265</v>
      </c>
      <c r="AC4" s="70">
        <f>+Baseline!AC4</f>
        <v>42272</v>
      </c>
      <c r="AD4" s="70">
        <f>+Baseline!AD4</f>
        <v>42279</v>
      </c>
      <c r="AE4" s="70">
        <f>+Baseline!AE4</f>
        <v>42286</v>
      </c>
      <c r="AF4" s="70">
        <f>+Baseline!AF4</f>
        <v>42293</v>
      </c>
      <c r="AG4" s="70">
        <f>+Baseline!AG4</f>
        <v>42300</v>
      </c>
      <c r="AH4" s="70">
        <f>+Baseline!AH4</f>
        <v>42307</v>
      </c>
      <c r="AI4" s="70">
        <f>+Baseline!AI4</f>
        <v>42314</v>
      </c>
      <c r="AJ4" s="70">
        <f>+Baseline!AJ4</f>
        <v>42321</v>
      </c>
      <c r="AK4" s="70">
        <f>+Baseline!AK4</f>
        <v>42328</v>
      </c>
      <c r="AL4" s="70">
        <f>+Baseline!AL4</f>
        <v>42335</v>
      </c>
      <c r="AM4" s="70">
        <f>+Baseline!AM4</f>
        <v>42342</v>
      </c>
      <c r="AN4" s="70">
        <f>+Baseline!AN4</f>
        <v>42349</v>
      </c>
      <c r="AO4" s="70">
        <f>+Baseline!AO4</f>
        <v>42356</v>
      </c>
      <c r="AP4" s="70">
        <f>+Baseline!AP4</f>
        <v>42363</v>
      </c>
      <c r="AQ4" s="70">
        <f>+Baseline!AQ4</f>
        <v>42370</v>
      </c>
      <c r="AR4" s="70">
        <f>+Baseline!AR4</f>
        <v>42377</v>
      </c>
      <c r="AS4" s="70">
        <f>+Baseline!AS4</f>
        <v>42384</v>
      </c>
      <c r="AT4" s="70">
        <f>+Baseline!AT4</f>
        <v>42391</v>
      </c>
      <c r="AU4" s="70">
        <f>+Baseline!AU4</f>
        <v>42398</v>
      </c>
      <c r="AV4" s="70">
        <f>+Baseline!AV4</f>
        <v>42405</v>
      </c>
      <c r="AW4" s="70">
        <f>+Baseline!AW4</f>
        <v>42412</v>
      </c>
      <c r="AX4" s="70">
        <f>+Baseline!AX4</f>
        <v>42419</v>
      </c>
      <c r="AY4" s="70">
        <f>+Baseline!AY4</f>
        <v>42426</v>
      </c>
      <c r="AZ4" s="70">
        <f>+Baseline!AZ4</f>
        <v>42433</v>
      </c>
      <c r="BA4" s="70">
        <f>+Baseline!BA4</f>
        <v>42440</v>
      </c>
      <c r="BB4" s="70">
        <f>+Baseline!BB4</f>
        <v>42447</v>
      </c>
      <c r="BC4" s="70">
        <f>+Baseline!BC4</f>
        <v>42454</v>
      </c>
      <c r="BD4" s="70">
        <f>+Baseline!BD4</f>
        <v>42461</v>
      </c>
      <c r="BE4" s="70">
        <f>+Baseline!BE4</f>
        <v>42468</v>
      </c>
      <c r="BF4" s="70">
        <f>+Baseline!BF4</f>
        <v>42475</v>
      </c>
      <c r="BG4" s="70">
        <f>+Baseline!BG4</f>
        <v>42482</v>
      </c>
      <c r="BH4" s="70">
        <f>+Baseline!BH4</f>
        <v>42489</v>
      </c>
      <c r="BI4" s="70">
        <f>+Baseline!BI4</f>
        <v>42496</v>
      </c>
      <c r="BJ4" s="70">
        <f>+Baseline!BJ4</f>
        <v>42503</v>
      </c>
      <c r="BK4" s="70">
        <f>+Baseline!BK4</f>
        <v>42510</v>
      </c>
      <c r="BL4" s="70">
        <f>+Baseline!BL4</f>
        <v>42517</v>
      </c>
      <c r="BM4" s="70">
        <f>+Baseline!BM4</f>
        <v>42524</v>
      </c>
      <c r="BN4" s="70">
        <f>+Baseline!BN4</f>
        <v>42531</v>
      </c>
      <c r="BO4" s="70">
        <f>+Baseline!BO4</f>
        <v>42538</v>
      </c>
      <c r="BP4" s="70">
        <f>+Baseline!BP4</f>
        <v>42545</v>
      </c>
    </row>
    <row r="5" spans="1:68" ht="13.5" customHeight="1" x14ac:dyDescent="0.2">
      <c r="A5" s="30"/>
      <c r="B5" s="149" t="str">
        <f>Remaining!A5</f>
        <v>01.</v>
      </c>
      <c r="C5" s="150" t="str">
        <f>Remaining!B5</f>
        <v>Project Management</v>
      </c>
      <c r="D5" s="150">
        <f>SUM(D6:D11)</f>
        <v>0</v>
      </c>
      <c r="E5" s="150">
        <f t="shared" ref="E5:AZ5" si="0">SUM(E6:E11)</f>
        <v>0</v>
      </c>
      <c r="F5" s="150">
        <f t="shared" si="0"/>
        <v>0</v>
      </c>
      <c r="G5" s="150"/>
      <c r="H5" s="150">
        <f t="shared" si="0"/>
        <v>0</v>
      </c>
      <c r="I5" s="150">
        <f t="shared" si="0"/>
        <v>0</v>
      </c>
      <c r="J5" s="150">
        <f t="shared" si="0"/>
        <v>0</v>
      </c>
      <c r="K5" s="150">
        <f t="shared" si="0"/>
        <v>0</v>
      </c>
      <c r="L5" s="150">
        <f t="shared" si="0"/>
        <v>0</v>
      </c>
      <c r="M5" s="150">
        <f t="shared" si="0"/>
        <v>0</v>
      </c>
      <c r="N5" s="150">
        <f t="shared" si="0"/>
        <v>0</v>
      </c>
      <c r="O5" s="150">
        <f t="shared" si="0"/>
        <v>0</v>
      </c>
      <c r="P5" s="150">
        <f t="shared" si="0"/>
        <v>0</v>
      </c>
      <c r="Q5" s="150">
        <f t="shared" si="0"/>
        <v>0</v>
      </c>
      <c r="R5" s="150">
        <f t="shared" si="0"/>
        <v>0</v>
      </c>
      <c r="S5" s="150">
        <f t="shared" si="0"/>
        <v>0</v>
      </c>
      <c r="T5" s="150">
        <f t="shared" si="0"/>
        <v>0</v>
      </c>
      <c r="U5" s="150">
        <f t="shared" si="0"/>
        <v>0</v>
      </c>
      <c r="V5" s="150">
        <f t="shared" si="0"/>
        <v>0</v>
      </c>
      <c r="W5" s="150">
        <f t="shared" si="0"/>
        <v>0</v>
      </c>
      <c r="X5" s="150">
        <f t="shared" si="0"/>
        <v>0</v>
      </c>
      <c r="Y5" s="150">
        <f t="shared" si="0"/>
        <v>0</v>
      </c>
      <c r="Z5" s="150">
        <f t="shared" si="0"/>
        <v>0</v>
      </c>
      <c r="AA5" s="150">
        <f t="shared" si="0"/>
        <v>0</v>
      </c>
      <c r="AB5" s="150">
        <f t="shared" si="0"/>
        <v>0</v>
      </c>
      <c r="AC5" s="150">
        <f t="shared" si="0"/>
        <v>0</v>
      </c>
      <c r="AD5" s="150">
        <f t="shared" si="0"/>
        <v>0</v>
      </c>
      <c r="AE5" s="150">
        <f t="shared" si="0"/>
        <v>0</v>
      </c>
      <c r="AF5" s="150">
        <f t="shared" si="0"/>
        <v>0</v>
      </c>
      <c r="AG5" s="150">
        <f t="shared" si="0"/>
        <v>0</v>
      </c>
      <c r="AH5" s="150">
        <f t="shared" si="0"/>
        <v>0</v>
      </c>
      <c r="AI5" s="150">
        <f t="shared" si="0"/>
        <v>0</v>
      </c>
      <c r="AJ5" s="150">
        <f t="shared" si="0"/>
        <v>0</v>
      </c>
      <c r="AK5" s="150">
        <f t="shared" si="0"/>
        <v>0</v>
      </c>
      <c r="AL5" s="150">
        <f t="shared" si="0"/>
        <v>0</v>
      </c>
      <c r="AM5" s="150">
        <f t="shared" si="0"/>
        <v>0</v>
      </c>
      <c r="AN5" s="150">
        <f t="shared" si="0"/>
        <v>0</v>
      </c>
      <c r="AO5" s="150">
        <f t="shared" si="0"/>
        <v>0</v>
      </c>
      <c r="AP5" s="150">
        <f t="shared" si="0"/>
        <v>0</v>
      </c>
      <c r="AQ5" s="150">
        <f t="shared" si="0"/>
        <v>0</v>
      </c>
      <c r="AR5" s="150">
        <f t="shared" si="0"/>
        <v>0</v>
      </c>
      <c r="AS5" s="150">
        <f t="shared" si="0"/>
        <v>0</v>
      </c>
      <c r="AT5" s="150">
        <f t="shared" si="0"/>
        <v>0</v>
      </c>
      <c r="AU5" s="150">
        <f t="shared" si="0"/>
        <v>0</v>
      </c>
      <c r="AV5" s="150">
        <f t="shared" si="0"/>
        <v>0</v>
      </c>
      <c r="AW5" s="150">
        <f t="shared" si="0"/>
        <v>0</v>
      </c>
      <c r="AX5" s="150">
        <f t="shared" si="0"/>
        <v>0</v>
      </c>
      <c r="AY5" s="150">
        <f t="shared" si="0"/>
        <v>0</v>
      </c>
      <c r="AZ5" s="150">
        <f t="shared" si="0"/>
        <v>0</v>
      </c>
      <c r="BA5" s="150">
        <f t="shared" ref="BA5:BP5" si="1">SUM(BA6:BA11)</f>
        <v>0</v>
      </c>
      <c r="BB5" s="150">
        <f t="shared" si="1"/>
        <v>0</v>
      </c>
      <c r="BC5" s="150">
        <f t="shared" si="1"/>
        <v>0</v>
      </c>
      <c r="BD5" s="150">
        <f t="shared" si="1"/>
        <v>0</v>
      </c>
      <c r="BE5" s="150">
        <f t="shared" si="1"/>
        <v>0</v>
      </c>
      <c r="BF5" s="150">
        <f t="shared" si="1"/>
        <v>0</v>
      </c>
      <c r="BG5" s="150">
        <f t="shared" si="1"/>
        <v>0</v>
      </c>
      <c r="BH5" s="150">
        <f t="shared" si="1"/>
        <v>0</v>
      </c>
      <c r="BI5" s="150">
        <f t="shared" si="1"/>
        <v>0</v>
      </c>
      <c r="BJ5" s="150">
        <f t="shared" si="1"/>
        <v>0</v>
      </c>
      <c r="BK5" s="150">
        <f t="shared" si="1"/>
        <v>0</v>
      </c>
      <c r="BL5" s="150">
        <f t="shared" si="1"/>
        <v>0</v>
      </c>
      <c r="BM5" s="150">
        <f t="shared" si="1"/>
        <v>0</v>
      </c>
      <c r="BN5" s="150">
        <f t="shared" si="1"/>
        <v>0</v>
      </c>
      <c r="BO5" s="150">
        <f t="shared" si="1"/>
        <v>0</v>
      </c>
      <c r="BP5" s="150">
        <f t="shared" si="1"/>
        <v>0</v>
      </c>
    </row>
    <row r="6" spans="1:68" s="38" customFormat="1" ht="12.75" customHeight="1" outlineLevel="1" x14ac:dyDescent="0.2">
      <c r="A6" s="27"/>
      <c r="B6" s="67">
        <f>Remaining!A6</f>
        <v>200</v>
      </c>
      <c r="C6" s="28" t="str">
        <f>Remaining!B6</f>
        <v xml:space="preserve">Project Management             </v>
      </c>
      <c r="D6" s="32">
        <f t="shared" ref="D6:F11" si="2">SUMIF($B$66:$B$90,$B6,D$66:D$90)</f>
        <v>0</v>
      </c>
      <c r="E6" s="32">
        <f t="shared" si="2"/>
        <v>0</v>
      </c>
      <c r="F6" s="32">
        <f t="shared" si="2"/>
        <v>0</v>
      </c>
      <c r="G6" s="32"/>
      <c r="H6" s="32">
        <f t="shared" ref="H6:Q11" si="3">SUMIF($B$66:$B$90,$B6,H$66:H$90)</f>
        <v>0</v>
      </c>
      <c r="I6" s="32">
        <f t="shared" si="3"/>
        <v>0</v>
      </c>
      <c r="J6" s="32">
        <f t="shared" si="3"/>
        <v>0</v>
      </c>
      <c r="K6" s="32">
        <f t="shared" si="3"/>
        <v>0</v>
      </c>
      <c r="L6" s="32">
        <f t="shared" si="3"/>
        <v>0</v>
      </c>
      <c r="M6" s="32">
        <f t="shared" si="3"/>
        <v>0</v>
      </c>
      <c r="N6" s="32">
        <f t="shared" si="3"/>
        <v>0</v>
      </c>
      <c r="O6" s="32">
        <f t="shared" si="3"/>
        <v>0</v>
      </c>
      <c r="P6" s="32">
        <f t="shared" si="3"/>
        <v>0</v>
      </c>
      <c r="Q6" s="32">
        <f t="shared" si="3"/>
        <v>0</v>
      </c>
      <c r="R6" s="32">
        <f t="shared" ref="R6:AA11" si="4">SUMIF($B$66:$B$90,$B6,R$66:R$90)</f>
        <v>0</v>
      </c>
      <c r="S6" s="32">
        <f t="shared" si="4"/>
        <v>0</v>
      </c>
      <c r="T6" s="32">
        <f t="shared" si="4"/>
        <v>0</v>
      </c>
      <c r="U6" s="32">
        <f t="shared" si="4"/>
        <v>0</v>
      </c>
      <c r="V6" s="32">
        <f t="shared" si="4"/>
        <v>0</v>
      </c>
      <c r="W6" s="32">
        <f t="shared" si="4"/>
        <v>0</v>
      </c>
      <c r="X6" s="32">
        <f t="shared" si="4"/>
        <v>0</v>
      </c>
      <c r="Y6" s="32">
        <f t="shared" si="4"/>
        <v>0</v>
      </c>
      <c r="Z6" s="32">
        <f t="shared" si="4"/>
        <v>0</v>
      </c>
      <c r="AA6" s="32">
        <f t="shared" si="4"/>
        <v>0</v>
      </c>
      <c r="AB6" s="32">
        <f t="shared" ref="AB6:AK11" si="5">SUMIF($B$66:$B$90,$B6,AB$66:AB$90)</f>
        <v>0</v>
      </c>
      <c r="AC6" s="32">
        <f t="shared" si="5"/>
        <v>0</v>
      </c>
      <c r="AD6" s="32">
        <f t="shared" si="5"/>
        <v>0</v>
      </c>
      <c r="AE6" s="32">
        <f t="shared" si="5"/>
        <v>0</v>
      </c>
      <c r="AF6" s="32">
        <f t="shared" si="5"/>
        <v>0</v>
      </c>
      <c r="AG6" s="32">
        <f t="shared" si="5"/>
        <v>0</v>
      </c>
      <c r="AH6" s="32">
        <f t="shared" si="5"/>
        <v>0</v>
      </c>
      <c r="AI6" s="32">
        <f t="shared" si="5"/>
        <v>0</v>
      </c>
      <c r="AJ6" s="32">
        <f t="shared" si="5"/>
        <v>0</v>
      </c>
      <c r="AK6" s="32">
        <f t="shared" si="5"/>
        <v>0</v>
      </c>
      <c r="AL6" s="32">
        <f t="shared" ref="AL6:AU11" si="6">SUMIF($B$66:$B$90,$B6,AL$66:AL$90)</f>
        <v>0</v>
      </c>
      <c r="AM6" s="32">
        <f t="shared" si="6"/>
        <v>0</v>
      </c>
      <c r="AN6" s="32">
        <f t="shared" si="6"/>
        <v>0</v>
      </c>
      <c r="AO6" s="32">
        <f t="shared" si="6"/>
        <v>0</v>
      </c>
      <c r="AP6" s="32">
        <f t="shared" si="6"/>
        <v>0</v>
      </c>
      <c r="AQ6" s="32">
        <f t="shared" si="6"/>
        <v>0</v>
      </c>
      <c r="AR6" s="32">
        <f t="shared" si="6"/>
        <v>0</v>
      </c>
      <c r="AS6" s="32">
        <f t="shared" si="6"/>
        <v>0</v>
      </c>
      <c r="AT6" s="32">
        <f t="shared" si="6"/>
        <v>0</v>
      </c>
      <c r="AU6" s="32">
        <f t="shared" si="6"/>
        <v>0</v>
      </c>
      <c r="AV6" s="32">
        <f t="shared" ref="AV6:BP11" si="7">SUMIF($B$66:$B$90,$B6,AV$66:AV$90)</f>
        <v>0</v>
      </c>
      <c r="AW6" s="32">
        <f t="shared" si="7"/>
        <v>0</v>
      </c>
      <c r="AX6" s="32">
        <f t="shared" si="7"/>
        <v>0</v>
      </c>
      <c r="AY6" s="32">
        <f t="shared" si="7"/>
        <v>0</v>
      </c>
      <c r="AZ6" s="32">
        <f t="shared" si="7"/>
        <v>0</v>
      </c>
      <c r="BA6" s="32">
        <f t="shared" si="7"/>
        <v>0</v>
      </c>
      <c r="BB6" s="32">
        <f t="shared" si="7"/>
        <v>0</v>
      </c>
      <c r="BC6" s="32">
        <f t="shared" si="7"/>
        <v>0</v>
      </c>
      <c r="BD6" s="32">
        <f t="shared" si="7"/>
        <v>0</v>
      </c>
      <c r="BE6" s="32">
        <f t="shared" si="7"/>
        <v>0</v>
      </c>
      <c r="BF6" s="32">
        <f t="shared" si="7"/>
        <v>0</v>
      </c>
      <c r="BG6" s="32">
        <f t="shared" si="7"/>
        <v>0</v>
      </c>
      <c r="BH6" s="32">
        <f t="shared" si="7"/>
        <v>0</v>
      </c>
      <c r="BI6" s="32">
        <f t="shared" si="7"/>
        <v>0</v>
      </c>
      <c r="BJ6" s="32">
        <f t="shared" si="7"/>
        <v>0</v>
      </c>
      <c r="BK6" s="32">
        <f t="shared" si="7"/>
        <v>0</v>
      </c>
      <c r="BL6" s="32">
        <f t="shared" si="7"/>
        <v>0</v>
      </c>
      <c r="BM6" s="32">
        <f t="shared" si="7"/>
        <v>0</v>
      </c>
      <c r="BN6" s="32">
        <f t="shared" si="7"/>
        <v>0</v>
      </c>
      <c r="BO6" s="32">
        <f t="shared" si="7"/>
        <v>0</v>
      </c>
      <c r="BP6" s="32">
        <f t="shared" si="7"/>
        <v>0</v>
      </c>
    </row>
    <row r="7" spans="1:68" ht="12.75" customHeight="1" outlineLevel="1" x14ac:dyDescent="0.2">
      <c r="A7" s="30"/>
      <c r="B7" s="67">
        <f>Remaining!A7</f>
        <v>210</v>
      </c>
      <c r="C7" s="28" t="str">
        <f>Remaining!B7</f>
        <v xml:space="preserve">Project Engineer               </v>
      </c>
      <c r="D7" s="32">
        <f t="shared" si="2"/>
        <v>0</v>
      </c>
      <c r="E7" s="32">
        <f t="shared" si="2"/>
        <v>0</v>
      </c>
      <c r="F7" s="32">
        <f t="shared" si="2"/>
        <v>0</v>
      </c>
      <c r="G7" s="32"/>
      <c r="H7" s="32">
        <f t="shared" si="3"/>
        <v>0</v>
      </c>
      <c r="I7" s="32">
        <f t="shared" si="3"/>
        <v>0</v>
      </c>
      <c r="J7" s="32">
        <f t="shared" si="3"/>
        <v>0</v>
      </c>
      <c r="K7" s="32">
        <f t="shared" si="3"/>
        <v>0</v>
      </c>
      <c r="L7" s="32">
        <f t="shared" si="3"/>
        <v>0</v>
      </c>
      <c r="M7" s="32">
        <f t="shared" si="3"/>
        <v>0</v>
      </c>
      <c r="N7" s="32">
        <f t="shared" si="3"/>
        <v>0</v>
      </c>
      <c r="O7" s="32">
        <f t="shared" si="3"/>
        <v>0</v>
      </c>
      <c r="P7" s="32">
        <f t="shared" si="3"/>
        <v>0</v>
      </c>
      <c r="Q7" s="32">
        <f t="shared" si="3"/>
        <v>0</v>
      </c>
      <c r="R7" s="32">
        <f t="shared" si="4"/>
        <v>0</v>
      </c>
      <c r="S7" s="32">
        <f t="shared" si="4"/>
        <v>0</v>
      </c>
      <c r="T7" s="32">
        <f t="shared" si="4"/>
        <v>0</v>
      </c>
      <c r="U7" s="32">
        <f t="shared" si="4"/>
        <v>0</v>
      </c>
      <c r="V7" s="32">
        <f t="shared" si="4"/>
        <v>0</v>
      </c>
      <c r="W7" s="32">
        <f t="shared" si="4"/>
        <v>0</v>
      </c>
      <c r="X7" s="32">
        <f t="shared" si="4"/>
        <v>0</v>
      </c>
      <c r="Y7" s="32">
        <f t="shared" si="4"/>
        <v>0</v>
      </c>
      <c r="Z7" s="32">
        <f t="shared" si="4"/>
        <v>0</v>
      </c>
      <c r="AA7" s="32">
        <f t="shared" si="4"/>
        <v>0</v>
      </c>
      <c r="AB7" s="32">
        <f t="shared" si="5"/>
        <v>0</v>
      </c>
      <c r="AC7" s="32">
        <f t="shared" si="5"/>
        <v>0</v>
      </c>
      <c r="AD7" s="32">
        <f t="shared" si="5"/>
        <v>0</v>
      </c>
      <c r="AE7" s="32">
        <f t="shared" si="5"/>
        <v>0</v>
      </c>
      <c r="AF7" s="32">
        <f t="shared" si="5"/>
        <v>0</v>
      </c>
      <c r="AG7" s="32">
        <f t="shared" si="5"/>
        <v>0</v>
      </c>
      <c r="AH7" s="32">
        <f t="shared" si="5"/>
        <v>0</v>
      </c>
      <c r="AI7" s="32">
        <f t="shared" si="5"/>
        <v>0</v>
      </c>
      <c r="AJ7" s="32">
        <f t="shared" si="5"/>
        <v>0</v>
      </c>
      <c r="AK7" s="32">
        <f t="shared" si="5"/>
        <v>0</v>
      </c>
      <c r="AL7" s="32">
        <f t="shared" si="6"/>
        <v>0</v>
      </c>
      <c r="AM7" s="32">
        <f t="shared" si="6"/>
        <v>0</v>
      </c>
      <c r="AN7" s="32">
        <f t="shared" si="6"/>
        <v>0</v>
      </c>
      <c r="AO7" s="32">
        <f t="shared" si="6"/>
        <v>0</v>
      </c>
      <c r="AP7" s="32">
        <f t="shared" si="6"/>
        <v>0</v>
      </c>
      <c r="AQ7" s="32">
        <f t="shared" si="6"/>
        <v>0</v>
      </c>
      <c r="AR7" s="32">
        <f t="shared" si="6"/>
        <v>0</v>
      </c>
      <c r="AS7" s="32">
        <f t="shared" si="6"/>
        <v>0</v>
      </c>
      <c r="AT7" s="32">
        <f t="shared" si="6"/>
        <v>0</v>
      </c>
      <c r="AU7" s="32">
        <f t="shared" si="6"/>
        <v>0</v>
      </c>
      <c r="AV7" s="32">
        <f t="shared" si="7"/>
        <v>0</v>
      </c>
      <c r="AW7" s="32">
        <f t="shared" si="7"/>
        <v>0</v>
      </c>
      <c r="AX7" s="32">
        <f t="shared" si="7"/>
        <v>0</v>
      </c>
      <c r="AY7" s="32">
        <f t="shared" si="7"/>
        <v>0</v>
      </c>
      <c r="AZ7" s="32">
        <f t="shared" si="7"/>
        <v>0</v>
      </c>
      <c r="BA7" s="32">
        <f t="shared" si="7"/>
        <v>0</v>
      </c>
      <c r="BB7" s="32">
        <f t="shared" si="7"/>
        <v>0</v>
      </c>
      <c r="BC7" s="32">
        <f t="shared" si="7"/>
        <v>0</v>
      </c>
      <c r="BD7" s="32">
        <f t="shared" si="7"/>
        <v>0</v>
      </c>
      <c r="BE7" s="32">
        <f t="shared" si="7"/>
        <v>0</v>
      </c>
      <c r="BF7" s="32">
        <f t="shared" si="7"/>
        <v>0</v>
      </c>
      <c r="BG7" s="32">
        <f t="shared" si="7"/>
        <v>0</v>
      </c>
      <c r="BH7" s="32">
        <f t="shared" si="7"/>
        <v>0</v>
      </c>
      <c r="BI7" s="32">
        <f t="shared" si="7"/>
        <v>0</v>
      </c>
      <c r="BJ7" s="32">
        <f t="shared" si="7"/>
        <v>0</v>
      </c>
      <c r="BK7" s="32">
        <f t="shared" si="7"/>
        <v>0</v>
      </c>
      <c r="BL7" s="32">
        <f t="shared" si="7"/>
        <v>0</v>
      </c>
      <c r="BM7" s="32">
        <f t="shared" si="7"/>
        <v>0</v>
      </c>
      <c r="BN7" s="32">
        <f t="shared" si="7"/>
        <v>0</v>
      </c>
      <c r="BO7" s="32">
        <f t="shared" si="7"/>
        <v>0</v>
      </c>
      <c r="BP7" s="32">
        <f t="shared" si="7"/>
        <v>0</v>
      </c>
    </row>
    <row r="8" spans="1:68" ht="12.75" customHeight="1" outlineLevel="1" x14ac:dyDescent="0.2">
      <c r="A8" s="30"/>
      <c r="B8" s="67">
        <f>Remaining!A8</f>
        <v>240</v>
      </c>
      <c r="C8" s="28" t="str">
        <f>Remaining!B8</f>
        <v xml:space="preserve">Quality Assurance              </v>
      </c>
      <c r="D8" s="32">
        <f t="shared" si="2"/>
        <v>0</v>
      </c>
      <c r="E8" s="32">
        <f t="shared" si="2"/>
        <v>0</v>
      </c>
      <c r="F8" s="32">
        <f t="shared" si="2"/>
        <v>0</v>
      </c>
      <c r="G8" s="32"/>
      <c r="H8" s="32">
        <f t="shared" si="3"/>
        <v>0</v>
      </c>
      <c r="I8" s="32">
        <f t="shared" si="3"/>
        <v>0</v>
      </c>
      <c r="J8" s="32">
        <f t="shared" si="3"/>
        <v>0</v>
      </c>
      <c r="K8" s="32">
        <f t="shared" si="3"/>
        <v>0</v>
      </c>
      <c r="L8" s="32">
        <f t="shared" si="3"/>
        <v>0</v>
      </c>
      <c r="M8" s="32">
        <f t="shared" si="3"/>
        <v>0</v>
      </c>
      <c r="N8" s="32">
        <f t="shared" si="3"/>
        <v>0</v>
      </c>
      <c r="O8" s="32">
        <f t="shared" si="3"/>
        <v>0</v>
      </c>
      <c r="P8" s="32">
        <f t="shared" si="3"/>
        <v>0</v>
      </c>
      <c r="Q8" s="32">
        <f t="shared" si="3"/>
        <v>0</v>
      </c>
      <c r="R8" s="32">
        <f t="shared" si="4"/>
        <v>0</v>
      </c>
      <c r="S8" s="32">
        <f t="shared" si="4"/>
        <v>0</v>
      </c>
      <c r="T8" s="32">
        <f t="shared" si="4"/>
        <v>0</v>
      </c>
      <c r="U8" s="32">
        <f t="shared" si="4"/>
        <v>0</v>
      </c>
      <c r="V8" s="32">
        <f t="shared" si="4"/>
        <v>0</v>
      </c>
      <c r="W8" s="32">
        <f t="shared" si="4"/>
        <v>0</v>
      </c>
      <c r="X8" s="32">
        <f t="shared" si="4"/>
        <v>0</v>
      </c>
      <c r="Y8" s="32">
        <f t="shared" si="4"/>
        <v>0</v>
      </c>
      <c r="Z8" s="32">
        <f t="shared" si="4"/>
        <v>0</v>
      </c>
      <c r="AA8" s="32">
        <f t="shared" si="4"/>
        <v>0</v>
      </c>
      <c r="AB8" s="32">
        <f t="shared" si="5"/>
        <v>0</v>
      </c>
      <c r="AC8" s="32">
        <f t="shared" si="5"/>
        <v>0</v>
      </c>
      <c r="AD8" s="32">
        <f t="shared" si="5"/>
        <v>0</v>
      </c>
      <c r="AE8" s="32">
        <f t="shared" si="5"/>
        <v>0</v>
      </c>
      <c r="AF8" s="32">
        <f t="shared" si="5"/>
        <v>0</v>
      </c>
      <c r="AG8" s="32">
        <f t="shared" si="5"/>
        <v>0</v>
      </c>
      <c r="AH8" s="32">
        <f t="shared" si="5"/>
        <v>0</v>
      </c>
      <c r="AI8" s="32">
        <f t="shared" si="5"/>
        <v>0</v>
      </c>
      <c r="AJ8" s="32">
        <f t="shared" si="5"/>
        <v>0</v>
      </c>
      <c r="AK8" s="32">
        <f t="shared" si="5"/>
        <v>0</v>
      </c>
      <c r="AL8" s="32">
        <f t="shared" si="6"/>
        <v>0</v>
      </c>
      <c r="AM8" s="32">
        <f t="shared" si="6"/>
        <v>0</v>
      </c>
      <c r="AN8" s="32">
        <f t="shared" si="6"/>
        <v>0</v>
      </c>
      <c r="AO8" s="32">
        <f t="shared" si="6"/>
        <v>0</v>
      </c>
      <c r="AP8" s="32">
        <f t="shared" si="6"/>
        <v>0</v>
      </c>
      <c r="AQ8" s="32">
        <f t="shared" si="6"/>
        <v>0</v>
      </c>
      <c r="AR8" s="32">
        <f t="shared" si="6"/>
        <v>0</v>
      </c>
      <c r="AS8" s="32">
        <f t="shared" si="6"/>
        <v>0</v>
      </c>
      <c r="AT8" s="32">
        <f t="shared" si="6"/>
        <v>0</v>
      </c>
      <c r="AU8" s="32">
        <f t="shared" si="6"/>
        <v>0</v>
      </c>
      <c r="AV8" s="32">
        <f t="shared" si="7"/>
        <v>0</v>
      </c>
      <c r="AW8" s="32">
        <f t="shared" si="7"/>
        <v>0</v>
      </c>
      <c r="AX8" s="32">
        <f t="shared" si="7"/>
        <v>0</v>
      </c>
      <c r="AY8" s="32">
        <f t="shared" si="7"/>
        <v>0</v>
      </c>
      <c r="AZ8" s="32">
        <f t="shared" si="7"/>
        <v>0</v>
      </c>
      <c r="BA8" s="32">
        <f t="shared" si="7"/>
        <v>0</v>
      </c>
      <c r="BB8" s="32">
        <f t="shared" si="7"/>
        <v>0</v>
      </c>
      <c r="BC8" s="32">
        <f t="shared" si="7"/>
        <v>0</v>
      </c>
      <c r="BD8" s="32">
        <f t="shared" si="7"/>
        <v>0</v>
      </c>
      <c r="BE8" s="32">
        <f t="shared" si="7"/>
        <v>0</v>
      </c>
      <c r="BF8" s="32">
        <f t="shared" si="7"/>
        <v>0</v>
      </c>
      <c r="BG8" s="32">
        <f t="shared" si="7"/>
        <v>0</v>
      </c>
      <c r="BH8" s="32">
        <f t="shared" si="7"/>
        <v>0</v>
      </c>
      <c r="BI8" s="32">
        <f t="shared" si="7"/>
        <v>0</v>
      </c>
      <c r="BJ8" s="32">
        <f t="shared" si="7"/>
        <v>0</v>
      </c>
      <c r="BK8" s="32">
        <f t="shared" si="7"/>
        <v>0</v>
      </c>
      <c r="BL8" s="32">
        <f t="shared" si="7"/>
        <v>0</v>
      </c>
      <c r="BM8" s="32">
        <f t="shared" si="7"/>
        <v>0</v>
      </c>
      <c r="BN8" s="32">
        <f t="shared" si="7"/>
        <v>0</v>
      </c>
      <c r="BO8" s="32">
        <f t="shared" si="7"/>
        <v>0</v>
      </c>
      <c r="BP8" s="32">
        <f t="shared" si="7"/>
        <v>0</v>
      </c>
    </row>
    <row r="9" spans="1:68" ht="12.75" customHeight="1" outlineLevel="1" x14ac:dyDescent="0.2">
      <c r="A9" s="30"/>
      <c r="B9" s="67">
        <f>Remaining!A9</f>
        <v>290</v>
      </c>
      <c r="C9" s="28" t="str">
        <f>Remaining!B9</f>
        <v xml:space="preserve">Project Administration       </v>
      </c>
      <c r="D9" s="32">
        <f t="shared" si="2"/>
        <v>0</v>
      </c>
      <c r="E9" s="32">
        <f t="shared" si="2"/>
        <v>0</v>
      </c>
      <c r="F9" s="32">
        <f t="shared" si="2"/>
        <v>0</v>
      </c>
      <c r="G9" s="32"/>
      <c r="H9" s="32">
        <f t="shared" si="3"/>
        <v>0</v>
      </c>
      <c r="I9" s="32">
        <f t="shared" si="3"/>
        <v>0</v>
      </c>
      <c r="J9" s="32">
        <f t="shared" si="3"/>
        <v>0</v>
      </c>
      <c r="K9" s="32">
        <f t="shared" si="3"/>
        <v>0</v>
      </c>
      <c r="L9" s="32">
        <f t="shared" si="3"/>
        <v>0</v>
      </c>
      <c r="M9" s="32">
        <f t="shared" si="3"/>
        <v>0</v>
      </c>
      <c r="N9" s="32">
        <f t="shared" si="3"/>
        <v>0</v>
      </c>
      <c r="O9" s="32">
        <f t="shared" si="3"/>
        <v>0</v>
      </c>
      <c r="P9" s="32">
        <f t="shared" si="3"/>
        <v>0</v>
      </c>
      <c r="Q9" s="32">
        <f t="shared" si="3"/>
        <v>0</v>
      </c>
      <c r="R9" s="32">
        <f t="shared" si="4"/>
        <v>0</v>
      </c>
      <c r="S9" s="32">
        <f t="shared" si="4"/>
        <v>0</v>
      </c>
      <c r="T9" s="32">
        <f t="shared" si="4"/>
        <v>0</v>
      </c>
      <c r="U9" s="32">
        <f t="shared" si="4"/>
        <v>0</v>
      </c>
      <c r="V9" s="32">
        <f t="shared" si="4"/>
        <v>0</v>
      </c>
      <c r="W9" s="32">
        <f t="shared" si="4"/>
        <v>0</v>
      </c>
      <c r="X9" s="32">
        <f t="shared" si="4"/>
        <v>0</v>
      </c>
      <c r="Y9" s="32">
        <f t="shared" si="4"/>
        <v>0</v>
      </c>
      <c r="Z9" s="32">
        <f t="shared" si="4"/>
        <v>0</v>
      </c>
      <c r="AA9" s="32">
        <f t="shared" si="4"/>
        <v>0</v>
      </c>
      <c r="AB9" s="32">
        <f t="shared" si="5"/>
        <v>0</v>
      </c>
      <c r="AC9" s="32">
        <f t="shared" si="5"/>
        <v>0</v>
      </c>
      <c r="AD9" s="32">
        <f t="shared" si="5"/>
        <v>0</v>
      </c>
      <c r="AE9" s="32">
        <f t="shared" si="5"/>
        <v>0</v>
      </c>
      <c r="AF9" s="32">
        <f t="shared" si="5"/>
        <v>0</v>
      </c>
      <c r="AG9" s="32">
        <f t="shared" si="5"/>
        <v>0</v>
      </c>
      <c r="AH9" s="32">
        <f t="shared" si="5"/>
        <v>0</v>
      </c>
      <c r="AI9" s="32">
        <f t="shared" si="5"/>
        <v>0</v>
      </c>
      <c r="AJ9" s="32">
        <f t="shared" si="5"/>
        <v>0</v>
      </c>
      <c r="AK9" s="32">
        <f t="shared" si="5"/>
        <v>0</v>
      </c>
      <c r="AL9" s="32">
        <f t="shared" si="6"/>
        <v>0</v>
      </c>
      <c r="AM9" s="32">
        <f t="shared" si="6"/>
        <v>0</v>
      </c>
      <c r="AN9" s="32">
        <f t="shared" si="6"/>
        <v>0</v>
      </c>
      <c r="AO9" s="32">
        <f t="shared" si="6"/>
        <v>0</v>
      </c>
      <c r="AP9" s="32">
        <f t="shared" si="6"/>
        <v>0</v>
      </c>
      <c r="AQ9" s="32">
        <f t="shared" si="6"/>
        <v>0</v>
      </c>
      <c r="AR9" s="32">
        <f t="shared" si="6"/>
        <v>0</v>
      </c>
      <c r="AS9" s="32">
        <f t="shared" si="6"/>
        <v>0</v>
      </c>
      <c r="AT9" s="32">
        <f t="shared" si="6"/>
        <v>0</v>
      </c>
      <c r="AU9" s="32">
        <f t="shared" si="6"/>
        <v>0</v>
      </c>
      <c r="AV9" s="32">
        <f t="shared" si="7"/>
        <v>0</v>
      </c>
      <c r="AW9" s="32">
        <f t="shared" si="7"/>
        <v>0</v>
      </c>
      <c r="AX9" s="32">
        <f t="shared" si="7"/>
        <v>0</v>
      </c>
      <c r="AY9" s="32">
        <f t="shared" si="7"/>
        <v>0</v>
      </c>
      <c r="AZ9" s="32">
        <f t="shared" si="7"/>
        <v>0</v>
      </c>
      <c r="BA9" s="32">
        <f t="shared" si="7"/>
        <v>0</v>
      </c>
      <c r="BB9" s="32">
        <f t="shared" si="7"/>
        <v>0</v>
      </c>
      <c r="BC9" s="32">
        <f t="shared" si="7"/>
        <v>0</v>
      </c>
      <c r="BD9" s="32">
        <f t="shared" si="7"/>
        <v>0</v>
      </c>
      <c r="BE9" s="32">
        <f t="shared" si="7"/>
        <v>0</v>
      </c>
      <c r="BF9" s="32">
        <f t="shared" si="7"/>
        <v>0</v>
      </c>
      <c r="BG9" s="32">
        <f t="shared" si="7"/>
        <v>0</v>
      </c>
      <c r="BH9" s="32">
        <f t="shared" si="7"/>
        <v>0</v>
      </c>
      <c r="BI9" s="32">
        <f t="shared" si="7"/>
        <v>0</v>
      </c>
      <c r="BJ9" s="32">
        <f t="shared" si="7"/>
        <v>0</v>
      </c>
      <c r="BK9" s="32">
        <f t="shared" si="7"/>
        <v>0</v>
      </c>
      <c r="BL9" s="32">
        <f t="shared" si="7"/>
        <v>0</v>
      </c>
      <c r="BM9" s="32">
        <f t="shared" si="7"/>
        <v>0</v>
      </c>
      <c r="BN9" s="32">
        <f t="shared" si="7"/>
        <v>0</v>
      </c>
      <c r="BO9" s="32">
        <f t="shared" si="7"/>
        <v>0</v>
      </c>
      <c r="BP9" s="32">
        <f t="shared" si="7"/>
        <v>0</v>
      </c>
    </row>
    <row r="10" spans="1:68" ht="12.75" customHeight="1" outlineLevel="1" x14ac:dyDescent="0.2">
      <c r="A10" s="30"/>
      <c r="B10" s="67">
        <f>Remaining!A10</f>
        <v>390</v>
      </c>
      <c r="C10" s="28" t="str">
        <f>Remaining!B10</f>
        <v>Regulatory Affairs</v>
      </c>
      <c r="D10" s="32">
        <f t="shared" si="2"/>
        <v>0</v>
      </c>
      <c r="E10" s="32">
        <f t="shared" si="2"/>
        <v>0</v>
      </c>
      <c r="F10" s="32">
        <f t="shared" si="2"/>
        <v>0</v>
      </c>
      <c r="G10" s="32"/>
      <c r="H10" s="32">
        <f t="shared" si="3"/>
        <v>0</v>
      </c>
      <c r="I10" s="32">
        <f t="shared" si="3"/>
        <v>0</v>
      </c>
      <c r="J10" s="32">
        <f t="shared" si="3"/>
        <v>0</v>
      </c>
      <c r="K10" s="32">
        <f t="shared" si="3"/>
        <v>0</v>
      </c>
      <c r="L10" s="32">
        <f t="shared" si="3"/>
        <v>0</v>
      </c>
      <c r="M10" s="32">
        <f t="shared" si="3"/>
        <v>0</v>
      </c>
      <c r="N10" s="32">
        <f t="shared" si="3"/>
        <v>0</v>
      </c>
      <c r="O10" s="32">
        <f t="shared" si="3"/>
        <v>0</v>
      </c>
      <c r="P10" s="32">
        <f t="shared" si="3"/>
        <v>0</v>
      </c>
      <c r="Q10" s="32">
        <f t="shared" si="3"/>
        <v>0</v>
      </c>
      <c r="R10" s="32">
        <f t="shared" si="4"/>
        <v>0</v>
      </c>
      <c r="S10" s="32">
        <f t="shared" si="4"/>
        <v>0</v>
      </c>
      <c r="T10" s="32">
        <f t="shared" si="4"/>
        <v>0</v>
      </c>
      <c r="U10" s="32">
        <f t="shared" si="4"/>
        <v>0</v>
      </c>
      <c r="V10" s="32">
        <f t="shared" si="4"/>
        <v>0</v>
      </c>
      <c r="W10" s="32">
        <f t="shared" si="4"/>
        <v>0</v>
      </c>
      <c r="X10" s="32">
        <f t="shared" si="4"/>
        <v>0</v>
      </c>
      <c r="Y10" s="32">
        <f t="shared" si="4"/>
        <v>0</v>
      </c>
      <c r="Z10" s="32">
        <f t="shared" si="4"/>
        <v>0</v>
      </c>
      <c r="AA10" s="32">
        <f t="shared" si="4"/>
        <v>0</v>
      </c>
      <c r="AB10" s="32">
        <f t="shared" si="5"/>
        <v>0</v>
      </c>
      <c r="AC10" s="32">
        <f t="shared" si="5"/>
        <v>0</v>
      </c>
      <c r="AD10" s="32">
        <f t="shared" si="5"/>
        <v>0</v>
      </c>
      <c r="AE10" s="32">
        <f t="shared" si="5"/>
        <v>0</v>
      </c>
      <c r="AF10" s="32">
        <f t="shared" si="5"/>
        <v>0</v>
      </c>
      <c r="AG10" s="32">
        <f t="shared" si="5"/>
        <v>0</v>
      </c>
      <c r="AH10" s="32">
        <f t="shared" si="5"/>
        <v>0</v>
      </c>
      <c r="AI10" s="32">
        <f t="shared" si="5"/>
        <v>0</v>
      </c>
      <c r="AJ10" s="32">
        <f t="shared" si="5"/>
        <v>0</v>
      </c>
      <c r="AK10" s="32">
        <f t="shared" si="5"/>
        <v>0</v>
      </c>
      <c r="AL10" s="32">
        <f t="shared" si="6"/>
        <v>0</v>
      </c>
      <c r="AM10" s="32">
        <f t="shared" si="6"/>
        <v>0</v>
      </c>
      <c r="AN10" s="32">
        <f t="shared" si="6"/>
        <v>0</v>
      </c>
      <c r="AO10" s="32">
        <f t="shared" si="6"/>
        <v>0</v>
      </c>
      <c r="AP10" s="32">
        <f t="shared" si="6"/>
        <v>0</v>
      </c>
      <c r="AQ10" s="32">
        <f t="shared" si="6"/>
        <v>0</v>
      </c>
      <c r="AR10" s="32">
        <f t="shared" si="6"/>
        <v>0</v>
      </c>
      <c r="AS10" s="32">
        <f t="shared" si="6"/>
        <v>0</v>
      </c>
      <c r="AT10" s="32">
        <f t="shared" si="6"/>
        <v>0</v>
      </c>
      <c r="AU10" s="32">
        <f t="shared" si="6"/>
        <v>0</v>
      </c>
      <c r="AV10" s="32">
        <f t="shared" si="7"/>
        <v>0</v>
      </c>
      <c r="AW10" s="32">
        <f t="shared" si="7"/>
        <v>0</v>
      </c>
      <c r="AX10" s="32">
        <f t="shared" si="7"/>
        <v>0</v>
      </c>
      <c r="AY10" s="32">
        <f t="shared" si="7"/>
        <v>0</v>
      </c>
      <c r="AZ10" s="32">
        <f t="shared" si="7"/>
        <v>0</v>
      </c>
      <c r="BA10" s="32">
        <f t="shared" si="7"/>
        <v>0</v>
      </c>
      <c r="BB10" s="32">
        <f t="shared" si="7"/>
        <v>0</v>
      </c>
      <c r="BC10" s="32">
        <f t="shared" si="7"/>
        <v>0</v>
      </c>
      <c r="BD10" s="32">
        <f t="shared" si="7"/>
        <v>0</v>
      </c>
      <c r="BE10" s="32">
        <f t="shared" si="7"/>
        <v>0</v>
      </c>
      <c r="BF10" s="32">
        <f t="shared" si="7"/>
        <v>0</v>
      </c>
      <c r="BG10" s="32">
        <f t="shared" si="7"/>
        <v>0</v>
      </c>
      <c r="BH10" s="32">
        <f t="shared" si="7"/>
        <v>0</v>
      </c>
      <c r="BI10" s="32">
        <f t="shared" si="7"/>
        <v>0</v>
      </c>
      <c r="BJ10" s="32">
        <f t="shared" si="7"/>
        <v>0</v>
      </c>
      <c r="BK10" s="32">
        <f t="shared" si="7"/>
        <v>0</v>
      </c>
      <c r="BL10" s="32">
        <f t="shared" si="7"/>
        <v>0</v>
      </c>
      <c r="BM10" s="32">
        <f t="shared" si="7"/>
        <v>0</v>
      </c>
      <c r="BN10" s="32">
        <f t="shared" si="7"/>
        <v>0</v>
      </c>
      <c r="BO10" s="32">
        <f t="shared" si="7"/>
        <v>0</v>
      </c>
      <c r="BP10" s="32">
        <f t="shared" si="7"/>
        <v>0</v>
      </c>
    </row>
    <row r="11" spans="1:68" ht="12.75" customHeight="1" outlineLevel="1" x14ac:dyDescent="0.2">
      <c r="A11" s="30"/>
      <c r="B11" s="67">
        <f>Remaining!A11</f>
        <v>0</v>
      </c>
      <c r="C11" s="28">
        <f>Remaining!B11</f>
        <v>0</v>
      </c>
      <c r="D11" s="32">
        <f t="shared" si="2"/>
        <v>0</v>
      </c>
      <c r="E11" s="32">
        <f t="shared" si="2"/>
        <v>0</v>
      </c>
      <c r="F11" s="32">
        <f t="shared" si="2"/>
        <v>0</v>
      </c>
      <c r="G11" s="32"/>
      <c r="H11" s="32">
        <f t="shared" si="3"/>
        <v>0</v>
      </c>
      <c r="I11" s="32">
        <f t="shared" si="3"/>
        <v>0</v>
      </c>
      <c r="J11" s="32">
        <f t="shared" si="3"/>
        <v>0</v>
      </c>
      <c r="K11" s="32">
        <f t="shared" si="3"/>
        <v>0</v>
      </c>
      <c r="L11" s="32">
        <f t="shared" si="3"/>
        <v>0</v>
      </c>
      <c r="M11" s="32">
        <f t="shared" si="3"/>
        <v>0</v>
      </c>
      <c r="N11" s="32">
        <f t="shared" si="3"/>
        <v>0</v>
      </c>
      <c r="O11" s="32">
        <f t="shared" si="3"/>
        <v>0</v>
      </c>
      <c r="P11" s="32">
        <f t="shared" si="3"/>
        <v>0</v>
      </c>
      <c r="Q11" s="32">
        <f t="shared" si="3"/>
        <v>0</v>
      </c>
      <c r="R11" s="32">
        <f t="shared" si="4"/>
        <v>0</v>
      </c>
      <c r="S11" s="32">
        <f t="shared" si="4"/>
        <v>0</v>
      </c>
      <c r="T11" s="32">
        <f t="shared" si="4"/>
        <v>0</v>
      </c>
      <c r="U11" s="32">
        <f t="shared" si="4"/>
        <v>0</v>
      </c>
      <c r="V11" s="32">
        <f t="shared" si="4"/>
        <v>0</v>
      </c>
      <c r="W11" s="32">
        <f t="shared" si="4"/>
        <v>0</v>
      </c>
      <c r="X11" s="32">
        <f t="shared" si="4"/>
        <v>0</v>
      </c>
      <c r="Y11" s="32">
        <f t="shared" si="4"/>
        <v>0</v>
      </c>
      <c r="Z11" s="32">
        <f t="shared" si="4"/>
        <v>0</v>
      </c>
      <c r="AA11" s="32">
        <f t="shared" si="4"/>
        <v>0</v>
      </c>
      <c r="AB11" s="32">
        <f t="shared" si="5"/>
        <v>0</v>
      </c>
      <c r="AC11" s="32">
        <f t="shared" si="5"/>
        <v>0</v>
      </c>
      <c r="AD11" s="32">
        <f t="shared" si="5"/>
        <v>0</v>
      </c>
      <c r="AE11" s="32">
        <f t="shared" si="5"/>
        <v>0</v>
      </c>
      <c r="AF11" s="32">
        <f t="shared" si="5"/>
        <v>0</v>
      </c>
      <c r="AG11" s="32">
        <f t="shared" si="5"/>
        <v>0</v>
      </c>
      <c r="AH11" s="32">
        <f t="shared" si="5"/>
        <v>0</v>
      </c>
      <c r="AI11" s="32">
        <f t="shared" si="5"/>
        <v>0</v>
      </c>
      <c r="AJ11" s="32">
        <f t="shared" si="5"/>
        <v>0</v>
      </c>
      <c r="AK11" s="32">
        <f t="shared" si="5"/>
        <v>0</v>
      </c>
      <c r="AL11" s="32">
        <f t="shared" si="6"/>
        <v>0</v>
      </c>
      <c r="AM11" s="32">
        <f t="shared" si="6"/>
        <v>0</v>
      </c>
      <c r="AN11" s="32">
        <f t="shared" si="6"/>
        <v>0</v>
      </c>
      <c r="AO11" s="32">
        <f t="shared" si="6"/>
        <v>0</v>
      </c>
      <c r="AP11" s="32">
        <f t="shared" si="6"/>
        <v>0</v>
      </c>
      <c r="AQ11" s="32">
        <f t="shared" si="6"/>
        <v>0</v>
      </c>
      <c r="AR11" s="32">
        <f t="shared" si="6"/>
        <v>0</v>
      </c>
      <c r="AS11" s="32">
        <f t="shared" si="6"/>
        <v>0</v>
      </c>
      <c r="AT11" s="32">
        <f t="shared" si="6"/>
        <v>0</v>
      </c>
      <c r="AU11" s="32">
        <f t="shared" si="6"/>
        <v>0</v>
      </c>
      <c r="AV11" s="32">
        <f t="shared" si="7"/>
        <v>0</v>
      </c>
      <c r="AW11" s="32">
        <f t="shared" si="7"/>
        <v>0</v>
      </c>
      <c r="AX11" s="32">
        <f t="shared" si="7"/>
        <v>0</v>
      </c>
      <c r="AY11" s="32">
        <f t="shared" si="7"/>
        <v>0</v>
      </c>
      <c r="AZ11" s="32">
        <f t="shared" si="7"/>
        <v>0</v>
      </c>
      <c r="BA11" s="32">
        <f t="shared" si="7"/>
        <v>0</v>
      </c>
      <c r="BB11" s="32">
        <f t="shared" si="7"/>
        <v>0</v>
      </c>
      <c r="BC11" s="32">
        <f t="shared" si="7"/>
        <v>0</v>
      </c>
      <c r="BD11" s="32">
        <f t="shared" si="7"/>
        <v>0</v>
      </c>
      <c r="BE11" s="32">
        <f t="shared" si="7"/>
        <v>0</v>
      </c>
      <c r="BF11" s="32">
        <f t="shared" si="7"/>
        <v>0</v>
      </c>
      <c r="BG11" s="32">
        <f t="shared" si="7"/>
        <v>0</v>
      </c>
      <c r="BH11" s="32">
        <f t="shared" si="7"/>
        <v>0</v>
      </c>
      <c r="BI11" s="32">
        <f t="shared" si="7"/>
        <v>0</v>
      </c>
      <c r="BJ11" s="32">
        <f t="shared" si="7"/>
        <v>0</v>
      </c>
      <c r="BK11" s="32">
        <f t="shared" si="7"/>
        <v>0</v>
      </c>
      <c r="BL11" s="32">
        <f t="shared" si="7"/>
        <v>0</v>
      </c>
      <c r="BM11" s="32">
        <f t="shared" si="7"/>
        <v>0</v>
      </c>
      <c r="BN11" s="32">
        <f t="shared" si="7"/>
        <v>0</v>
      </c>
      <c r="BO11" s="32">
        <f t="shared" si="7"/>
        <v>0</v>
      </c>
      <c r="BP11" s="32">
        <f t="shared" si="7"/>
        <v>0</v>
      </c>
    </row>
    <row r="12" spans="1:68" ht="12.75" customHeight="1" x14ac:dyDescent="0.2">
      <c r="A12" s="30"/>
      <c r="B12" s="149" t="str">
        <f>Remaining!A12</f>
        <v>02.</v>
      </c>
      <c r="C12" s="150" t="str">
        <f>Remaining!B12</f>
        <v xml:space="preserve">Project Controls               </v>
      </c>
      <c r="D12" s="150">
        <f>SUM(D13:D15)</f>
        <v>0</v>
      </c>
      <c r="E12" s="150">
        <f t="shared" ref="E12:AZ12" si="8">SUM(E13:E15)</f>
        <v>0</v>
      </c>
      <c r="F12" s="150">
        <f t="shared" si="8"/>
        <v>0</v>
      </c>
      <c r="G12" s="150"/>
      <c r="H12" s="150">
        <f t="shared" si="8"/>
        <v>0</v>
      </c>
      <c r="I12" s="150">
        <f t="shared" si="8"/>
        <v>0</v>
      </c>
      <c r="J12" s="150">
        <f t="shared" si="8"/>
        <v>0</v>
      </c>
      <c r="K12" s="150">
        <f t="shared" si="8"/>
        <v>0</v>
      </c>
      <c r="L12" s="150">
        <f t="shared" si="8"/>
        <v>0</v>
      </c>
      <c r="M12" s="150">
        <f t="shared" si="8"/>
        <v>0</v>
      </c>
      <c r="N12" s="150">
        <f t="shared" si="8"/>
        <v>0</v>
      </c>
      <c r="O12" s="150">
        <f t="shared" si="8"/>
        <v>0</v>
      </c>
      <c r="P12" s="150">
        <f t="shared" si="8"/>
        <v>0</v>
      </c>
      <c r="Q12" s="150">
        <f t="shared" si="8"/>
        <v>0</v>
      </c>
      <c r="R12" s="150">
        <f t="shared" si="8"/>
        <v>0</v>
      </c>
      <c r="S12" s="150">
        <f t="shared" si="8"/>
        <v>0</v>
      </c>
      <c r="T12" s="150">
        <f t="shared" si="8"/>
        <v>0</v>
      </c>
      <c r="U12" s="150">
        <f t="shared" si="8"/>
        <v>0</v>
      </c>
      <c r="V12" s="150">
        <f t="shared" si="8"/>
        <v>0</v>
      </c>
      <c r="W12" s="150">
        <f t="shared" si="8"/>
        <v>0</v>
      </c>
      <c r="X12" s="150">
        <f t="shared" si="8"/>
        <v>0</v>
      </c>
      <c r="Y12" s="150">
        <f t="shared" si="8"/>
        <v>0</v>
      </c>
      <c r="Z12" s="150">
        <f t="shared" si="8"/>
        <v>0</v>
      </c>
      <c r="AA12" s="150">
        <f t="shared" si="8"/>
        <v>0</v>
      </c>
      <c r="AB12" s="150">
        <f t="shared" si="8"/>
        <v>0</v>
      </c>
      <c r="AC12" s="150">
        <f t="shared" si="8"/>
        <v>0</v>
      </c>
      <c r="AD12" s="150">
        <f t="shared" si="8"/>
        <v>0</v>
      </c>
      <c r="AE12" s="150">
        <f t="shared" si="8"/>
        <v>0</v>
      </c>
      <c r="AF12" s="150">
        <f t="shared" si="8"/>
        <v>0</v>
      </c>
      <c r="AG12" s="150">
        <f t="shared" si="8"/>
        <v>0</v>
      </c>
      <c r="AH12" s="150">
        <f t="shared" si="8"/>
        <v>0</v>
      </c>
      <c r="AI12" s="150">
        <f t="shared" si="8"/>
        <v>0</v>
      </c>
      <c r="AJ12" s="150">
        <f t="shared" si="8"/>
        <v>0</v>
      </c>
      <c r="AK12" s="150">
        <f t="shared" si="8"/>
        <v>0</v>
      </c>
      <c r="AL12" s="150">
        <f t="shared" si="8"/>
        <v>0</v>
      </c>
      <c r="AM12" s="150">
        <f t="shared" si="8"/>
        <v>0</v>
      </c>
      <c r="AN12" s="150">
        <f t="shared" si="8"/>
        <v>0</v>
      </c>
      <c r="AO12" s="150">
        <f t="shared" si="8"/>
        <v>0</v>
      </c>
      <c r="AP12" s="150">
        <f t="shared" si="8"/>
        <v>0</v>
      </c>
      <c r="AQ12" s="150">
        <f t="shared" si="8"/>
        <v>0</v>
      </c>
      <c r="AR12" s="150">
        <f t="shared" si="8"/>
        <v>0</v>
      </c>
      <c r="AS12" s="150">
        <f t="shared" si="8"/>
        <v>0</v>
      </c>
      <c r="AT12" s="150">
        <f t="shared" si="8"/>
        <v>0</v>
      </c>
      <c r="AU12" s="150">
        <f t="shared" si="8"/>
        <v>0</v>
      </c>
      <c r="AV12" s="150">
        <f t="shared" si="8"/>
        <v>0</v>
      </c>
      <c r="AW12" s="150">
        <f t="shared" si="8"/>
        <v>0</v>
      </c>
      <c r="AX12" s="150">
        <f t="shared" si="8"/>
        <v>0</v>
      </c>
      <c r="AY12" s="150">
        <f t="shared" si="8"/>
        <v>0</v>
      </c>
      <c r="AZ12" s="150">
        <f t="shared" si="8"/>
        <v>0</v>
      </c>
      <c r="BA12" s="150">
        <f t="shared" ref="BA12:BP12" si="9">SUM(BA13:BA15)</f>
        <v>0</v>
      </c>
      <c r="BB12" s="150">
        <f t="shared" si="9"/>
        <v>0</v>
      </c>
      <c r="BC12" s="150">
        <f t="shared" si="9"/>
        <v>0</v>
      </c>
      <c r="BD12" s="150">
        <f t="shared" si="9"/>
        <v>0</v>
      </c>
      <c r="BE12" s="150">
        <f t="shared" si="9"/>
        <v>0</v>
      </c>
      <c r="BF12" s="150">
        <f t="shared" si="9"/>
        <v>0</v>
      </c>
      <c r="BG12" s="150">
        <f t="shared" si="9"/>
        <v>0</v>
      </c>
      <c r="BH12" s="150">
        <f t="shared" si="9"/>
        <v>0</v>
      </c>
      <c r="BI12" s="150">
        <f t="shared" si="9"/>
        <v>0</v>
      </c>
      <c r="BJ12" s="150">
        <f t="shared" si="9"/>
        <v>0</v>
      </c>
      <c r="BK12" s="150">
        <f t="shared" si="9"/>
        <v>0</v>
      </c>
      <c r="BL12" s="150">
        <f t="shared" si="9"/>
        <v>0</v>
      </c>
      <c r="BM12" s="150">
        <f t="shared" si="9"/>
        <v>0</v>
      </c>
      <c r="BN12" s="150">
        <f t="shared" si="9"/>
        <v>0</v>
      </c>
      <c r="BO12" s="150">
        <f t="shared" si="9"/>
        <v>0</v>
      </c>
      <c r="BP12" s="150">
        <f t="shared" si="9"/>
        <v>0</v>
      </c>
    </row>
    <row r="13" spans="1:68" ht="12.75" customHeight="1" outlineLevel="1" x14ac:dyDescent="0.2">
      <c r="A13" s="30"/>
      <c r="B13" s="67">
        <f>Remaining!A13</f>
        <v>230</v>
      </c>
      <c r="C13" s="28" t="str">
        <f>Remaining!B13</f>
        <v xml:space="preserve">Project Controls               </v>
      </c>
      <c r="D13" s="32">
        <f t="shared" ref="D13:F15" si="10">SUMIF($B$66:$B$90,$B13,D$66:D$90)</f>
        <v>0</v>
      </c>
      <c r="E13" s="32">
        <f t="shared" si="10"/>
        <v>0</v>
      </c>
      <c r="F13" s="32">
        <f t="shared" si="10"/>
        <v>0</v>
      </c>
      <c r="G13" s="32"/>
      <c r="H13" s="32">
        <f t="shared" ref="H13:Q15" si="11">SUMIF($B$66:$B$90,$B13,H$66:H$90)</f>
        <v>0</v>
      </c>
      <c r="I13" s="32">
        <f t="shared" si="11"/>
        <v>0</v>
      </c>
      <c r="J13" s="32">
        <f t="shared" si="11"/>
        <v>0</v>
      </c>
      <c r="K13" s="32">
        <f t="shared" si="11"/>
        <v>0</v>
      </c>
      <c r="L13" s="32">
        <f t="shared" si="11"/>
        <v>0</v>
      </c>
      <c r="M13" s="32">
        <f t="shared" si="11"/>
        <v>0</v>
      </c>
      <c r="N13" s="32">
        <f t="shared" si="11"/>
        <v>0</v>
      </c>
      <c r="O13" s="32">
        <f t="shared" si="11"/>
        <v>0</v>
      </c>
      <c r="P13" s="32">
        <f t="shared" si="11"/>
        <v>0</v>
      </c>
      <c r="Q13" s="32">
        <f t="shared" si="11"/>
        <v>0</v>
      </c>
      <c r="R13" s="32">
        <f t="shared" ref="R13:AA15" si="12">SUMIF($B$66:$B$90,$B13,R$66:R$90)</f>
        <v>0</v>
      </c>
      <c r="S13" s="32">
        <f t="shared" si="12"/>
        <v>0</v>
      </c>
      <c r="T13" s="32">
        <f t="shared" si="12"/>
        <v>0</v>
      </c>
      <c r="U13" s="32">
        <f t="shared" si="12"/>
        <v>0</v>
      </c>
      <c r="V13" s="32">
        <f t="shared" si="12"/>
        <v>0</v>
      </c>
      <c r="W13" s="32">
        <f t="shared" si="12"/>
        <v>0</v>
      </c>
      <c r="X13" s="32">
        <f t="shared" si="12"/>
        <v>0</v>
      </c>
      <c r="Y13" s="32">
        <f t="shared" si="12"/>
        <v>0</v>
      </c>
      <c r="Z13" s="32">
        <f t="shared" si="12"/>
        <v>0</v>
      </c>
      <c r="AA13" s="32">
        <f t="shared" si="12"/>
        <v>0</v>
      </c>
      <c r="AB13" s="32">
        <f t="shared" ref="AB13:AK15" si="13">SUMIF($B$66:$B$90,$B13,AB$66:AB$90)</f>
        <v>0</v>
      </c>
      <c r="AC13" s="32">
        <f t="shared" si="13"/>
        <v>0</v>
      </c>
      <c r="AD13" s="32">
        <f t="shared" si="13"/>
        <v>0</v>
      </c>
      <c r="AE13" s="32">
        <f t="shared" si="13"/>
        <v>0</v>
      </c>
      <c r="AF13" s="32">
        <f t="shared" si="13"/>
        <v>0</v>
      </c>
      <c r="AG13" s="32">
        <f t="shared" si="13"/>
        <v>0</v>
      </c>
      <c r="AH13" s="32">
        <f t="shared" si="13"/>
        <v>0</v>
      </c>
      <c r="AI13" s="32">
        <f t="shared" si="13"/>
        <v>0</v>
      </c>
      <c r="AJ13" s="32">
        <f t="shared" si="13"/>
        <v>0</v>
      </c>
      <c r="AK13" s="32">
        <f t="shared" si="13"/>
        <v>0</v>
      </c>
      <c r="AL13" s="32">
        <f t="shared" ref="AL13:AU15" si="14">SUMIF($B$66:$B$90,$B13,AL$66:AL$90)</f>
        <v>0</v>
      </c>
      <c r="AM13" s="32">
        <f t="shared" si="14"/>
        <v>0</v>
      </c>
      <c r="AN13" s="32">
        <f t="shared" si="14"/>
        <v>0</v>
      </c>
      <c r="AO13" s="32">
        <f t="shared" si="14"/>
        <v>0</v>
      </c>
      <c r="AP13" s="32">
        <f t="shared" si="14"/>
        <v>0</v>
      </c>
      <c r="AQ13" s="32">
        <f t="shared" si="14"/>
        <v>0</v>
      </c>
      <c r="AR13" s="32">
        <f t="shared" si="14"/>
        <v>0</v>
      </c>
      <c r="AS13" s="32">
        <f t="shared" si="14"/>
        <v>0</v>
      </c>
      <c r="AT13" s="32">
        <f t="shared" si="14"/>
        <v>0</v>
      </c>
      <c r="AU13" s="32">
        <f t="shared" si="14"/>
        <v>0</v>
      </c>
      <c r="AV13" s="32">
        <f t="shared" ref="AV13:BP15" si="15">SUMIF($B$66:$B$90,$B13,AV$66:AV$90)</f>
        <v>0</v>
      </c>
      <c r="AW13" s="32">
        <f t="shared" si="15"/>
        <v>0</v>
      </c>
      <c r="AX13" s="32">
        <f t="shared" si="15"/>
        <v>0</v>
      </c>
      <c r="AY13" s="32">
        <f t="shared" si="15"/>
        <v>0</v>
      </c>
      <c r="AZ13" s="32">
        <f t="shared" si="15"/>
        <v>0</v>
      </c>
      <c r="BA13" s="32">
        <f t="shared" si="15"/>
        <v>0</v>
      </c>
      <c r="BB13" s="32">
        <f t="shared" si="15"/>
        <v>0</v>
      </c>
      <c r="BC13" s="32">
        <f t="shared" si="15"/>
        <v>0</v>
      </c>
      <c r="BD13" s="32">
        <f t="shared" si="15"/>
        <v>0</v>
      </c>
      <c r="BE13" s="32">
        <f t="shared" si="15"/>
        <v>0</v>
      </c>
      <c r="BF13" s="32">
        <f t="shared" si="15"/>
        <v>0</v>
      </c>
      <c r="BG13" s="32">
        <f t="shared" si="15"/>
        <v>0</v>
      </c>
      <c r="BH13" s="32">
        <f t="shared" si="15"/>
        <v>0</v>
      </c>
      <c r="BI13" s="32">
        <f t="shared" si="15"/>
        <v>0</v>
      </c>
      <c r="BJ13" s="32">
        <f t="shared" si="15"/>
        <v>0</v>
      </c>
      <c r="BK13" s="32">
        <f t="shared" si="15"/>
        <v>0</v>
      </c>
      <c r="BL13" s="32">
        <f t="shared" si="15"/>
        <v>0</v>
      </c>
      <c r="BM13" s="32">
        <f t="shared" si="15"/>
        <v>0</v>
      </c>
      <c r="BN13" s="32">
        <f t="shared" si="15"/>
        <v>0</v>
      </c>
      <c r="BO13" s="32">
        <f t="shared" si="15"/>
        <v>0</v>
      </c>
      <c r="BP13" s="32">
        <f t="shared" si="15"/>
        <v>0</v>
      </c>
    </row>
    <row r="14" spans="1:68" ht="12.75" customHeight="1" outlineLevel="1" x14ac:dyDescent="0.2">
      <c r="A14" s="30"/>
      <c r="B14" s="67">
        <f>Remaining!A14</f>
        <v>250</v>
      </c>
      <c r="C14" s="28" t="str">
        <f>Remaining!B14</f>
        <v xml:space="preserve">Estimating                     </v>
      </c>
      <c r="D14" s="32">
        <f t="shared" si="10"/>
        <v>0</v>
      </c>
      <c r="E14" s="32">
        <f t="shared" si="10"/>
        <v>0</v>
      </c>
      <c r="F14" s="32">
        <f t="shared" si="10"/>
        <v>0</v>
      </c>
      <c r="G14" s="32"/>
      <c r="H14" s="32">
        <f t="shared" si="11"/>
        <v>0</v>
      </c>
      <c r="I14" s="32">
        <f t="shared" si="11"/>
        <v>0</v>
      </c>
      <c r="J14" s="32">
        <f t="shared" si="11"/>
        <v>0</v>
      </c>
      <c r="K14" s="32">
        <f t="shared" si="11"/>
        <v>0</v>
      </c>
      <c r="L14" s="32">
        <f t="shared" si="11"/>
        <v>0</v>
      </c>
      <c r="M14" s="32">
        <f t="shared" si="11"/>
        <v>0</v>
      </c>
      <c r="N14" s="32">
        <f t="shared" si="11"/>
        <v>0</v>
      </c>
      <c r="O14" s="32">
        <f t="shared" si="11"/>
        <v>0</v>
      </c>
      <c r="P14" s="32">
        <f t="shared" si="11"/>
        <v>0</v>
      </c>
      <c r="Q14" s="32">
        <f t="shared" si="11"/>
        <v>0</v>
      </c>
      <c r="R14" s="32">
        <f t="shared" si="12"/>
        <v>0</v>
      </c>
      <c r="S14" s="32">
        <f t="shared" si="12"/>
        <v>0</v>
      </c>
      <c r="T14" s="32">
        <f t="shared" si="12"/>
        <v>0</v>
      </c>
      <c r="U14" s="32">
        <f t="shared" si="12"/>
        <v>0</v>
      </c>
      <c r="V14" s="32">
        <f t="shared" si="12"/>
        <v>0</v>
      </c>
      <c r="W14" s="32">
        <f t="shared" si="12"/>
        <v>0</v>
      </c>
      <c r="X14" s="32">
        <f t="shared" si="12"/>
        <v>0</v>
      </c>
      <c r="Y14" s="32">
        <f t="shared" si="12"/>
        <v>0</v>
      </c>
      <c r="Z14" s="32">
        <f t="shared" si="12"/>
        <v>0</v>
      </c>
      <c r="AA14" s="32">
        <f t="shared" si="12"/>
        <v>0</v>
      </c>
      <c r="AB14" s="32">
        <f t="shared" si="13"/>
        <v>0</v>
      </c>
      <c r="AC14" s="32">
        <f t="shared" si="13"/>
        <v>0</v>
      </c>
      <c r="AD14" s="32">
        <f t="shared" si="13"/>
        <v>0</v>
      </c>
      <c r="AE14" s="32">
        <f t="shared" si="13"/>
        <v>0</v>
      </c>
      <c r="AF14" s="32">
        <f t="shared" si="13"/>
        <v>0</v>
      </c>
      <c r="AG14" s="32">
        <f t="shared" si="13"/>
        <v>0</v>
      </c>
      <c r="AH14" s="32">
        <f t="shared" si="13"/>
        <v>0</v>
      </c>
      <c r="AI14" s="32">
        <f t="shared" si="13"/>
        <v>0</v>
      </c>
      <c r="AJ14" s="32">
        <f t="shared" si="13"/>
        <v>0</v>
      </c>
      <c r="AK14" s="32">
        <f t="shared" si="13"/>
        <v>0</v>
      </c>
      <c r="AL14" s="32">
        <f t="shared" si="14"/>
        <v>0</v>
      </c>
      <c r="AM14" s="32">
        <f t="shared" si="14"/>
        <v>0</v>
      </c>
      <c r="AN14" s="32">
        <f t="shared" si="14"/>
        <v>0</v>
      </c>
      <c r="AO14" s="32">
        <f t="shared" si="14"/>
        <v>0</v>
      </c>
      <c r="AP14" s="32">
        <f t="shared" si="14"/>
        <v>0</v>
      </c>
      <c r="AQ14" s="32">
        <f t="shared" si="14"/>
        <v>0</v>
      </c>
      <c r="AR14" s="32">
        <f t="shared" si="14"/>
        <v>0</v>
      </c>
      <c r="AS14" s="32">
        <f t="shared" si="14"/>
        <v>0</v>
      </c>
      <c r="AT14" s="32">
        <f t="shared" si="14"/>
        <v>0</v>
      </c>
      <c r="AU14" s="32">
        <f t="shared" si="14"/>
        <v>0</v>
      </c>
      <c r="AV14" s="32">
        <f t="shared" si="15"/>
        <v>0</v>
      </c>
      <c r="AW14" s="32">
        <f t="shared" si="15"/>
        <v>0</v>
      </c>
      <c r="AX14" s="32">
        <f t="shared" si="15"/>
        <v>0</v>
      </c>
      <c r="AY14" s="32">
        <f t="shared" si="15"/>
        <v>0</v>
      </c>
      <c r="AZ14" s="32">
        <f t="shared" si="15"/>
        <v>0</v>
      </c>
      <c r="BA14" s="32">
        <f t="shared" si="15"/>
        <v>0</v>
      </c>
      <c r="BB14" s="32">
        <f t="shared" si="15"/>
        <v>0</v>
      </c>
      <c r="BC14" s="32">
        <f t="shared" si="15"/>
        <v>0</v>
      </c>
      <c r="BD14" s="32">
        <f t="shared" si="15"/>
        <v>0</v>
      </c>
      <c r="BE14" s="32">
        <f t="shared" si="15"/>
        <v>0</v>
      </c>
      <c r="BF14" s="32">
        <f t="shared" si="15"/>
        <v>0</v>
      </c>
      <c r="BG14" s="32">
        <f t="shared" si="15"/>
        <v>0</v>
      </c>
      <c r="BH14" s="32">
        <f t="shared" si="15"/>
        <v>0</v>
      </c>
      <c r="BI14" s="32">
        <f t="shared" si="15"/>
        <v>0</v>
      </c>
      <c r="BJ14" s="32">
        <f t="shared" si="15"/>
        <v>0</v>
      </c>
      <c r="BK14" s="32">
        <f t="shared" si="15"/>
        <v>0</v>
      </c>
      <c r="BL14" s="32">
        <f t="shared" si="15"/>
        <v>0</v>
      </c>
      <c r="BM14" s="32">
        <f t="shared" si="15"/>
        <v>0</v>
      </c>
      <c r="BN14" s="32">
        <f t="shared" si="15"/>
        <v>0</v>
      </c>
      <c r="BO14" s="32">
        <f t="shared" si="15"/>
        <v>0</v>
      </c>
      <c r="BP14" s="32">
        <f t="shared" si="15"/>
        <v>0</v>
      </c>
    </row>
    <row r="15" spans="1:68" ht="12.75" customHeight="1" outlineLevel="1" x14ac:dyDescent="0.2">
      <c r="A15" s="30"/>
      <c r="B15" s="67">
        <f>Remaining!A15</f>
        <v>0</v>
      </c>
      <c r="C15" s="28">
        <f>Remaining!B15</f>
        <v>0</v>
      </c>
      <c r="D15" s="32">
        <f t="shared" si="10"/>
        <v>0</v>
      </c>
      <c r="E15" s="32">
        <f t="shared" si="10"/>
        <v>0</v>
      </c>
      <c r="F15" s="32">
        <f t="shared" si="10"/>
        <v>0</v>
      </c>
      <c r="G15" s="32"/>
      <c r="H15" s="32">
        <f t="shared" si="11"/>
        <v>0</v>
      </c>
      <c r="I15" s="32">
        <f t="shared" si="11"/>
        <v>0</v>
      </c>
      <c r="J15" s="32">
        <f t="shared" si="11"/>
        <v>0</v>
      </c>
      <c r="K15" s="32">
        <f t="shared" si="11"/>
        <v>0</v>
      </c>
      <c r="L15" s="32">
        <f t="shared" si="11"/>
        <v>0</v>
      </c>
      <c r="M15" s="32">
        <f t="shared" si="11"/>
        <v>0</v>
      </c>
      <c r="N15" s="32">
        <f t="shared" si="11"/>
        <v>0</v>
      </c>
      <c r="O15" s="32">
        <f t="shared" si="11"/>
        <v>0</v>
      </c>
      <c r="P15" s="32">
        <f t="shared" si="11"/>
        <v>0</v>
      </c>
      <c r="Q15" s="32">
        <f t="shared" si="11"/>
        <v>0</v>
      </c>
      <c r="R15" s="32">
        <f t="shared" si="12"/>
        <v>0</v>
      </c>
      <c r="S15" s="32">
        <f t="shared" si="12"/>
        <v>0</v>
      </c>
      <c r="T15" s="32">
        <f t="shared" si="12"/>
        <v>0</v>
      </c>
      <c r="U15" s="32">
        <f t="shared" si="12"/>
        <v>0</v>
      </c>
      <c r="V15" s="32">
        <f t="shared" si="12"/>
        <v>0</v>
      </c>
      <c r="W15" s="32">
        <f t="shared" si="12"/>
        <v>0</v>
      </c>
      <c r="X15" s="32">
        <f t="shared" si="12"/>
        <v>0</v>
      </c>
      <c r="Y15" s="32">
        <f t="shared" si="12"/>
        <v>0</v>
      </c>
      <c r="Z15" s="32">
        <f t="shared" si="12"/>
        <v>0</v>
      </c>
      <c r="AA15" s="32">
        <f t="shared" si="12"/>
        <v>0</v>
      </c>
      <c r="AB15" s="32">
        <f t="shared" si="13"/>
        <v>0</v>
      </c>
      <c r="AC15" s="32">
        <f t="shared" si="13"/>
        <v>0</v>
      </c>
      <c r="AD15" s="32">
        <f t="shared" si="13"/>
        <v>0</v>
      </c>
      <c r="AE15" s="32">
        <f t="shared" si="13"/>
        <v>0</v>
      </c>
      <c r="AF15" s="32">
        <f t="shared" si="13"/>
        <v>0</v>
      </c>
      <c r="AG15" s="32">
        <f t="shared" si="13"/>
        <v>0</v>
      </c>
      <c r="AH15" s="32">
        <f t="shared" si="13"/>
        <v>0</v>
      </c>
      <c r="AI15" s="32">
        <f t="shared" si="13"/>
        <v>0</v>
      </c>
      <c r="AJ15" s="32">
        <f t="shared" si="13"/>
        <v>0</v>
      </c>
      <c r="AK15" s="32">
        <f t="shared" si="13"/>
        <v>0</v>
      </c>
      <c r="AL15" s="32">
        <f t="shared" si="14"/>
        <v>0</v>
      </c>
      <c r="AM15" s="32">
        <f t="shared" si="14"/>
        <v>0</v>
      </c>
      <c r="AN15" s="32">
        <f t="shared" si="14"/>
        <v>0</v>
      </c>
      <c r="AO15" s="32">
        <f t="shared" si="14"/>
        <v>0</v>
      </c>
      <c r="AP15" s="32">
        <f t="shared" si="14"/>
        <v>0</v>
      </c>
      <c r="AQ15" s="32">
        <f t="shared" si="14"/>
        <v>0</v>
      </c>
      <c r="AR15" s="32">
        <f t="shared" si="14"/>
        <v>0</v>
      </c>
      <c r="AS15" s="32">
        <f t="shared" si="14"/>
        <v>0</v>
      </c>
      <c r="AT15" s="32">
        <f t="shared" si="14"/>
        <v>0</v>
      </c>
      <c r="AU15" s="32">
        <f t="shared" si="14"/>
        <v>0</v>
      </c>
      <c r="AV15" s="32">
        <f t="shared" si="15"/>
        <v>0</v>
      </c>
      <c r="AW15" s="32">
        <f t="shared" si="15"/>
        <v>0</v>
      </c>
      <c r="AX15" s="32">
        <f t="shared" si="15"/>
        <v>0</v>
      </c>
      <c r="AY15" s="32">
        <f t="shared" si="15"/>
        <v>0</v>
      </c>
      <c r="AZ15" s="32">
        <f t="shared" si="15"/>
        <v>0</v>
      </c>
      <c r="BA15" s="32">
        <f t="shared" si="15"/>
        <v>0</v>
      </c>
      <c r="BB15" s="32">
        <f t="shared" si="15"/>
        <v>0</v>
      </c>
      <c r="BC15" s="32">
        <f t="shared" si="15"/>
        <v>0</v>
      </c>
      <c r="BD15" s="32">
        <f t="shared" si="15"/>
        <v>0</v>
      </c>
      <c r="BE15" s="32">
        <f t="shared" si="15"/>
        <v>0</v>
      </c>
      <c r="BF15" s="32">
        <f t="shared" si="15"/>
        <v>0</v>
      </c>
      <c r="BG15" s="32">
        <f t="shared" si="15"/>
        <v>0</v>
      </c>
      <c r="BH15" s="32">
        <f t="shared" si="15"/>
        <v>0</v>
      </c>
      <c r="BI15" s="32">
        <f t="shared" si="15"/>
        <v>0</v>
      </c>
      <c r="BJ15" s="32">
        <f t="shared" si="15"/>
        <v>0</v>
      </c>
      <c r="BK15" s="32">
        <f t="shared" si="15"/>
        <v>0</v>
      </c>
      <c r="BL15" s="32">
        <f t="shared" si="15"/>
        <v>0</v>
      </c>
      <c r="BM15" s="32">
        <f t="shared" si="15"/>
        <v>0</v>
      </c>
      <c r="BN15" s="32">
        <f t="shared" si="15"/>
        <v>0</v>
      </c>
      <c r="BO15" s="32">
        <f t="shared" si="15"/>
        <v>0</v>
      </c>
      <c r="BP15" s="32">
        <f t="shared" si="15"/>
        <v>0</v>
      </c>
    </row>
    <row r="16" spans="1:68" ht="12.75" customHeight="1" x14ac:dyDescent="0.2">
      <c r="A16" s="30"/>
      <c r="B16" s="149" t="str">
        <f>Remaining!A16</f>
        <v>03.</v>
      </c>
      <c r="C16" s="150" t="str">
        <f>Remaining!B16</f>
        <v xml:space="preserve">Document Control               </v>
      </c>
      <c r="D16" s="150">
        <f>SUM(D17:D18)</f>
        <v>0</v>
      </c>
      <c r="E16" s="150">
        <f t="shared" ref="E16:AZ16" si="16">SUM(E17:E18)</f>
        <v>0</v>
      </c>
      <c r="F16" s="150">
        <f t="shared" si="16"/>
        <v>0</v>
      </c>
      <c r="G16" s="150"/>
      <c r="H16" s="150">
        <f t="shared" si="16"/>
        <v>0</v>
      </c>
      <c r="I16" s="150">
        <f t="shared" si="16"/>
        <v>0</v>
      </c>
      <c r="J16" s="150">
        <f t="shared" si="16"/>
        <v>0</v>
      </c>
      <c r="K16" s="150">
        <f t="shared" si="16"/>
        <v>0</v>
      </c>
      <c r="L16" s="150">
        <f t="shared" si="16"/>
        <v>0</v>
      </c>
      <c r="M16" s="150">
        <f t="shared" si="16"/>
        <v>0</v>
      </c>
      <c r="N16" s="150">
        <f t="shared" si="16"/>
        <v>0</v>
      </c>
      <c r="O16" s="150">
        <f t="shared" si="16"/>
        <v>0</v>
      </c>
      <c r="P16" s="150">
        <f t="shared" si="16"/>
        <v>0</v>
      </c>
      <c r="Q16" s="150">
        <f t="shared" si="16"/>
        <v>0</v>
      </c>
      <c r="R16" s="150">
        <f t="shared" si="16"/>
        <v>0</v>
      </c>
      <c r="S16" s="150">
        <f t="shared" si="16"/>
        <v>0</v>
      </c>
      <c r="T16" s="150">
        <f t="shared" si="16"/>
        <v>0</v>
      </c>
      <c r="U16" s="150">
        <f t="shared" si="16"/>
        <v>0</v>
      </c>
      <c r="V16" s="150">
        <f t="shared" si="16"/>
        <v>0</v>
      </c>
      <c r="W16" s="150">
        <f t="shared" si="16"/>
        <v>0</v>
      </c>
      <c r="X16" s="150">
        <f t="shared" si="16"/>
        <v>0</v>
      </c>
      <c r="Y16" s="150">
        <f t="shared" si="16"/>
        <v>0</v>
      </c>
      <c r="Z16" s="150">
        <f t="shared" si="16"/>
        <v>0</v>
      </c>
      <c r="AA16" s="150">
        <f t="shared" si="16"/>
        <v>0</v>
      </c>
      <c r="AB16" s="150">
        <f t="shared" si="16"/>
        <v>0</v>
      </c>
      <c r="AC16" s="150">
        <f t="shared" si="16"/>
        <v>0</v>
      </c>
      <c r="AD16" s="150">
        <f t="shared" si="16"/>
        <v>0</v>
      </c>
      <c r="AE16" s="150">
        <f t="shared" si="16"/>
        <v>0</v>
      </c>
      <c r="AF16" s="150">
        <f t="shared" si="16"/>
        <v>0</v>
      </c>
      <c r="AG16" s="150">
        <f t="shared" si="16"/>
        <v>0</v>
      </c>
      <c r="AH16" s="150">
        <f t="shared" si="16"/>
        <v>0</v>
      </c>
      <c r="AI16" s="150">
        <f t="shared" si="16"/>
        <v>0</v>
      </c>
      <c r="AJ16" s="150">
        <f t="shared" si="16"/>
        <v>0</v>
      </c>
      <c r="AK16" s="150">
        <f t="shared" si="16"/>
        <v>0</v>
      </c>
      <c r="AL16" s="150">
        <f t="shared" si="16"/>
        <v>0</v>
      </c>
      <c r="AM16" s="150">
        <f t="shared" si="16"/>
        <v>0</v>
      </c>
      <c r="AN16" s="150">
        <f t="shared" si="16"/>
        <v>0</v>
      </c>
      <c r="AO16" s="150">
        <f t="shared" si="16"/>
        <v>0</v>
      </c>
      <c r="AP16" s="150">
        <f t="shared" si="16"/>
        <v>0</v>
      </c>
      <c r="AQ16" s="150">
        <f t="shared" si="16"/>
        <v>0</v>
      </c>
      <c r="AR16" s="150">
        <f t="shared" si="16"/>
        <v>0</v>
      </c>
      <c r="AS16" s="150">
        <f t="shared" si="16"/>
        <v>0</v>
      </c>
      <c r="AT16" s="150">
        <f t="shared" si="16"/>
        <v>0</v>
      </c>
      <c r="AU16" s="150">
        <f t="shared" si="16"/>
        <v>0</v>
      </c>
      <c r="AV16" s="150">
        <f t="shared" si="16"/>
        <v>0</v>
      </c>
      <c r="AW16" s="150">
        <f t="shared" si="16"/>
        <v>0</v>
      </c>
      <c r="AX16" s="150">
        <f t="shared" si="16"/>
        <v>0</v>
      </c>
      <c r="AY16" s="150">
        <f t="shared" si="16"/>
        <v>0</v>
      </c>
      <c r="AZ16" s="150">
        <f t="shared" si="16"/>
        <v>0</v>
      </c>
      <c r="BA16" s="150">
        <f t="shared" ref="BA16:BP16" si="17">SUM(BA17:BA18)</f>
        <v>0</v>
      </c>
      <c r="BB16" s="150">
        <f t="shared" si="17"/>
        <v>0</v>
      </c>
      <c r="BC16" s="150">
        <f t="shared" si="17"/>
        <v>0</v>
      </c>
      <c r="BD16" s="150">
        <f t="shared" si="17"/>
        <v>0</v>
      </c>
      <c r="BE16" s="150">
        <f t="shared" si="17"/>
        <v>0</v>
      </c>
      <c r="BF16" s="150">
        <f t="shared" si="17"/>
        <v>0</v>
      </c>
      <c r="BG16" s="150">
        <f t="shared" si="17"/>
        <v>0</v>
      </c>
      <c r="BH16" s="150">
        <f t="shared" si="17"/>
        <v>0</v>
      </c>
      <c r="BI16" s="150">
        <f t="shared" si="17"/>
        <v>0</v>
      </c>
      <c r="BJ16" s="150">
        <f t="shared" si="17"/>
        <v>0</v>
      </c>
      <c r="BK16" s="150">
        <f t="shared" si="17"/>
        <v>0</v>
      </c>
      <c r="BL16" s="150">
        <f t="shared" si="17"/>
        <v>0</v>
      </c>
      <c r="BM16" s="150">
        <f t="shared" si="17"/>
        <v>0</v>
      </c>
      <c r="BN16" s="150">
        <f t="shared" si="17"/>
        <v>0</v>
      </c>
      <c r="BO16" s="150">
        <f t="shared" si="17"/>
        <v>0</v>
      </c>
      <c r="BP16" s="150">
        <f t="shared" si="17"/>
        <v>0</v>
      </c>
    </row>
    <row r="17" spans="1:68" s="38" customFormat="1" ht="12.75" customHeight="1" outlineLevel="1" x14ac:dyDescent="0.2">
      <c r="A17" s="27"/>
      <c r="B17" s="67">
        <f>Remaining!A17</f>
        <v>280</v>
      </c>
      <c r="C17" s="28" t="str">
        <f>Remaining!B17</f>
        <v xml:space="preserve">Document Control               </v>
      </c>
      <c r="D17" s="32">
        <f t="shared" ref="D17:F18" si="18">SUMIF($B$66:$B$90,$B17,D$66:D$90)</f>
        <v>0</v>
      </c>
      <c r="E17" s="32">
        <f t="shared" si="18"/>
        <v>0</v>
      </c>
      <c r="F17" s="32">
        <f t="shared" si="18"/>
        <v>0</v>
      </c>
      <c r="G17" s="32"/>
      <c r="H17" s="32">
        <f t="shared" ref="H17:Q18" si="19">SUMIF($B$66:$B$90,$B17,H$66:H$90)</f>
        <v>0</v>
      </c>
      <c r="I17" s="32">
        <f t="shared" si="19"/>
        <v>0</v>
      </c>
      <c r="J17" s="32">
        <f t="shared" si="19"/>
        <v>0</v>
      </c>
      <c r="K17" s="32">
        <f t="shared" si="19"/>
        <v>0</v>
      </c>
      <c r="L17" s="32">
        <f t="shared" si="19"/>
        <v>0</v>
      </c>
      <c r="M17" s="32">
        <f t="shared" si="19"/>
        <v>0</v>
      </c>
      <c r="N17" s="32">
        <f t="shared" si="19"/>
        <v>0</v>
      </c>
      <c r="O17" s="32">
        <f t="shared" si="19"/>
        <v>0</v>
      </c>
      <c r="P17" s="32">
        <f t="shared" si="19"/>
        <v>0</v>
      </c>
      <c r="Q17" s="32">
        <f t="shared" si="19"/>
        <v>0</v>
      </c>
      <c r="R17" s="32">
        <f t="shared" ref="R17:AA18" si="20">SUMIF($B$66:$B$90,$B17,R$66:R$90)</f>
        <v>0</v>
      </c>
      <c r="S17" s="32">
        <f t="shared" si="20"/>
        <v>0</v>
      </c>
      <c r="T17" s="32">
        <f t="shared" si="20"/>
        <v>0</v>
      </c>
      <c r="U17" s="32">
        <f t="shared" si="20"/>
        <v>0</v>
      </c>
      <c r="V17" s="32">
        <f t="shared" si="20"/>
        <v>0</v>
      </c>
      <c r="W17" s="32">
        <f t="shared" si="20"/>
        <v>0</v>
      </c>
      <c r="X17" s="32">
        <f t="shared" si="20"/>
        <v>0</v>
      </c>
      <c r="Y17" s="32">
        <f t="shared" si="20"/>
        <v>0</v>
      </c>
      <c r="Z17" s="32">
        <f t="shared" si="20"/>
        <v>0</v>
      </c>
      <c r="AA17" s="32">
        <f t="shared" si="20"/>
        <v>0</v>
      </c>
      <c r="AB17" s="32">
        <f t="shared" ref="AB17:AK18" si="21">SUMIF($B$66:$B$90,$B17,AB$66:AB$90)</f>
        <v>0</v>
      </c>
      <c r="AC17" s="32">
        <f t="shared" si="21"/>
        <v>0</v>
      </c>
      <c r="AD17" s="32">
        <f t="shared" si="21"/>
        <v>0</v>
      </c>
      <c r="AE17" s="32">
        <f t="shared" si="21"/>
        <v>0</v>
      </c>
      <c r="AF17" s="32">
        <f t="shared" si="21"/>
        <v>0</v>
      </c>
      <c r="AG17" s="32">
        <f t="shared" si="21"/>
        <v>0</v>
      </c>
      <c r="AH17" s="32">
        <f t="shared" si="21"/>
        <v>0</v>
      </c>
      <c r="AI17" s="32">
        <f t="shared" si="21"/>
        <v>0</v>
      </c>
      <c r="AJ17" s="32">
        <f t="shared" si="21"/>
        <v>0</v>
      </c>
      <c r="AK17" s="32">
        <f t="shared" si="21"/>
        <v>0</v>
      </c>
      <c r="AL17" s="32">
        <f t="shared" ref="AL17:AU18" si="22">SUMIF($B$66:$B$90,$B17,AL$66:AL$90)</f>
        <v>0</v>
      </c>
      <c r="AM17" s="32">
        <f t="shared" si="22"/>
        <v>0</v>
      </c>
      <c r="AN17" s="32">
        <f t="shared" si="22"/>
        <v>0</v>
      </c>
      <c r="AO17" s="32">
        <f t="shared" si="22"/>
        <v>0</v>
      </c>
      <c r="AP17" s="32">
        <f t="shared" si="22"/>
        <v>0</v>
      </c>
      <c r="AQ17" s="32">
        <f t="shared" si="22"/>
        <v>0</v>
      </c>
      <c r="AR17" s="32">
        <f t="shared" si="22"/>
        <v>0</v>
      </c>
      <c r="AS17" s="32">
        <f t="shared" si="22"/>
        <v>0</v>
      </c>
      <c r="AT17" s="32">
        <f t="shared" si="22"/>
        <v>0</v>
      </c>
      <c r="AU17" s="32">
        <f t="shared" si="22"/>
        <v>0</v>
      </c>
      <c r="AV17" s="32">
        <f t="shared" ref="AV17:BP18" si="23">SUMIF($B$66:$B$90,$B17,AV$66:AV$90)</f>
        <v>0</v>
      </c>
      <c r="AW17" s="32">
        <f t="shared" si="23"/>
        <v>0</v>
      </c>
      <c r="AX17" s="32">
        <f t="shared" si="23"/>
        <v>0</v>
      </c>
      <c r="AY17" s="32">
        <f t="shared" si="23"/>
        <v>0</v>
      </c>
      <c r="AZ17" s="32">
        <f t="shared" si="23"/>
        <v>0</v>
      </c>
      <c r="BA17" s="32">
        <f t="shared" si="23"/>
        <v>0</v>
      </c>
      <c r="BB17" s="32">
        <f t="shared" si="23"/>
        <v>0</v>
      </c>
      <c r="BC17" s="32">
        <f t="shared" si="23"/>
        <v>0</v>
      </c>
      <c r="BD17" s="32">
        <f t="shared" si="23"/>
        <v>0</v>
      </c>
      <c r="BE17" s="32">
        <f t="shared" si="23"/>
        <v>0</v>
      </c>
      <c r="BF17" s="32">
        <f t="shared" si="23"/>
        <v>0</v>
      </c>
      <c r="BG17" s="32">
        <f t="shared" si="23"/>
        <v>0</v>
      </c>
      <c r="BH17" s="32">
        <f t="shared" si="23"/>
        <v>0</v>
      </c>
      <c r="BI17" s="32">
        <f t="shared" si="23"/>
        <v>0</v>
      </c>
      <c r="BJ17" s="32">
        <f t="shared" si="23"/>
        <v>0</v>
      </c>
      <c r="BK17" s="32">
        <f t="shared" si="23"/>
        <v>0</v>
      </c>
      <c r="BL17" s="32">
        <f t="shared" si="23"/>
        <v>0</v>
      </c>
      <c r="BM17" s="32">
        <f t="shared" si="23"/>
        <v>0</v>
      </c>
      <c r="BN17" s="32">
        <f t="shared" si="23"/>
        <v>0</v>
      </c>
      <c r="BO17" s="32">
        <f t="shared" si="23"/>
        <v>0</v>
      </c>
      <c r="BP17" s="32">
        <f t="shared" si="23"/>
        <v>0</v>
      </c>
    </row>
    <row r="18" spans="1:68" ht="12.75" customHeight="1" outlineLevel="1" x14ac:dyDescent="0.2">
      <c r="A18" s="30"/>
      <c r="B18" s="67">
        <f>Remaining!A18</f>
        <v>0</v>
      </c>
      <c r="C18" s="28">
        <f>Remaining!B18</f>
        <v>0</v>
      </c>
      <c r="D18" s="32">
        <f t="shared" si="18"/>
        <v>0</v>
      </c>
      <c r="E18" s="32">
        <f t="shared" si="18"/>
        <v>0</v>
      </c>
      <c r="F18" s="32">
        <f t="shared" si="18"/>
        <v>0</v>
      </c>
      <c r="G18" s="32"/>
      <c r="H18" s="32">
        <f t="shared" si="19"/>
        <v>0</v>
      </c>
      <c r="I18" s="32">
        <f t="shared" si="19"/>
        <v>0</v>
      </c>
      <c r="J18" s="32">
        <f t="shared" si="19"/>
        <v>0</v>
      </c>
      <c r="K18" s="32">
        <f t="shared" si="19"/>
        <v>0</v>
      </c>
      <c r="L18" s="32">
        <f t="shared" si="19"/>
        <v>0</v>
      </c>
      <c r="M18" s="32">
        <f t="shared" si="19"/>
        <v>0</v>
      </c>
      <c r="N18" s="32">
        <f t="shared" si="19"/>
        <v>0</v>
      </c>
      <c r="O18" s="32">
        <f t="shared" si="19"/>
        <v>0</v>
      </c>
      <c r="P18" s="32">
        <f t="shared" si="19"/>
        <v>0</v>
      </c>
      <c r="Q18" s="32">
        <f t="shared" si="19"/>
        <v>0</v>
      </c>
      <c r="R18" s="32">
        <f t="shared" si="20"/>
        <v>0</v>
      </c>
      <c r="S18" s="32">
        <f t="shared" si="20"/>
        <v>0</v>
      </c>
      <c r="T18" s="32">
        <f t="shared" si="20"/>
        <v>0</v>
      </c>
      <c r="U18" s="32">
        <f t="shared" si="20"/>
        <v>0</v>
      </c>
      <c r="V18" s="32">
        <f t="shared" si="20"/>
        <v>0</v>
      </c>
      <c r="W18" s="32">
        <f t="shared" si="20"/>
        <v>0</v>
      </c>
      <c r="X18" s="32">
        <f t="shared" si="20"/>
        <v>0</v>
      </c>
      <c r="Y18" s="32">
        <f t="shared" si="20"/>
        <v>0</v>
      </c>
      <c r="Z18" s="32">
        <f t="shared" si="20"/>
        <v>0</v>
      </c>
      <c r="AA18" s="32">
        <f t="shared" si="20"/>
        <v>0</v>
      </c>
      <c r="AB18" s="32">
        <f t="shared" si="21"/>
        <v>0</v>
      </c>
      <c r="AC18" s="32">
        <f t="shared" si="21"/>
        <v>0</v>
      </c>
      <c r="AD18" s="32">
        <f t="shared" si="21"/>
        <v>0</v>
      </c>
      <c r="AE18" s="32">
        <f t="shared" si="21"/>
        <v>0</v>
      </c>
      <c r="AF18" s="32">
        <f t="shared" si="21"/>
        <v>0</v>
      </c>
      <c r="AG18" s="32">
        <f t="shared" si="21"/>
        <v>0</v>
      </c>
      <c r="AH18" s="32">
        <f t="shared" si="21"/>
        <v>0</v>
      </c>
      <c r="AI18" s="32">
        <f t="shared" si="21"/>
        <v>0</v>
      </c>
      <c r="AJ18" s="32">
        <f t="shared" si="21"/>
        <v>0</v>
      </c>
      <c r="AK18" s="32">
        <f t="shared" si="21"/>
        <v>0</v>
      </c>
      <c r="AL18" s="32">
        <f t="shared" si="22"/>
        <v>0</v>
      </c>
      <c r="AM18" s="32">
        <f t="shared" si="22"/>
        <v>0</v>
      </c>
      <c r="AN18" s="32">
        <f t="shared" si="22"/>
        <v>0</v>
      </c>
      <c r="AO18" s="32">
        <f t="shared" si="22"/>
        <v>0</v>
      </c>
      <c r="AP18" s="32">
        <f t="shared" si="22"/>
        <v>0</v>
      </c>
      <c r="AQ18" s="32">
        <f t="shared" si="22"/>
        <v>0</v>
      </c>
      <c r="AR18" s="32">
        <f t="shared" si="22"/>
        <v>0</v>
      </c>
      <c r="AS18" s="32">
        <f t="shared" si="22"/>
        <v>0</v>
      </c>
      <c r="AT18" s="32">
        <f t="shared" si="22"/>
        <v>0</v>
      </c>
      <c r="AU18" s="32">
        <f t="shared" si="22"/>
        <v>0</v>
      </c>
      <c r="AV18" s="32">
        <f t="shared" si="23"/>
        <v>0</v>
      </c>
      <c r="AW18" s="32">
        <f t="shared" si="23"/>
        <v>0</v>
      </c>
      <c r="AX18" s="32">
        <f t="shared" si="23"/>
        <v>0</v>
      </c>
      <c r="AY18" s="32">
        <f t="shared" si="23"/>
        <v>0</v>
      </c>
      <c r="AZ18" s="32">
        <f t="shared" si="23"/>
        <v>0</v>
      </c>
      <c r="BA18" s="32">
        <f t="shared" si="23"/>
        <v>0</v>
      </c>
      <c r="BB18" s="32">
        <f t="shared" si="23"/>
        <v>0</v>
      </c>
      <c r="BC18" s="32">
        <f t="shared" si="23"/>
        <v>0</v>
      </c>
      <c r="BD18" s="32">
        <f t="shared" si="23"/>
        <v>0</v>
      </c>
      <c r="BE18" s="32">
        <f t="shared" si="23"/>
        <v>0</v>
      </c>
      <c r="BF18" s="32">
        <f t="shared" si="23"/>
        <v>0</v>
      </c>
      <c r="BG18" s="32">
        <f t="shared" si="23"/>
        <v>0</v>
      </c>
      <c r="BH18" s="32">
        <f t="shared" si="23"/>
        <v>0</v>
      </c>
      <c r="BI18" s="32">
        <f t="shared" si="23"/>
        <v>0</v>
      </c>
      <c r="BJ18" s="32">
        <f t="shared" si="23"/>
        <v>0</v>
      </c>
      <c r="BK18" s="32">
        <f t="shared" si="23"/>
        <v>0</v>
      </c>
      <c r="BL18" s="32">
        <f t="shared" si="23"/>
        <v>0</v>
      </c>
      <c r="BM18" s="32">
        <f t="shared" si="23"/>
        <v>0</v>
      </c>
      <c r="BN18" s="32">
        <f t="shared" si="23"/>
        <v>0</v>
      </c>
      <c r="BO18" s="32">
        <f t="shared" si="23"/>
        <v>0</v>
      </c>
      <c r="BP18" s="32">
        <f t="shared" si="23"/>
        <v>0</v>
      </c>
    </row>
    <row r="19" spans="1:68" ht="12.75" customHeight="1" x14ac:dyDescent="0.2">
      <c r="A19" s="30"/>
      <c r="B19" s="149" t="str">
        <f>Remaining!A19</f>
        <v>04.</v>
      </c>
      <c r="C19" s="150" t="str">
        <f>Remaining!B19</f>
        <v>Process Engineering &amp; Design</v>
      </c>
      <c r="D19" s="150">
        <f>SUM(D20:D21)</f>
        <v>0</v>
      </c>
      <c r="E19" s="150">
        <f t="shared" ref="E19:AZ19" si="24">SUM(E20:E21)</f>
        <v>0</v>
      </c>
      <c r="F19" s="150">
        <f t="shared" si="24"/>
        <v>0</v>
      </c>
      <c r="G19" s="32"/>
      <c r="H19" s="150">
        <f t="shared" si="24"/>
        <v>0</v>
      </c>
      <c r="I19" s="150">
        <f t="shared" si="24"/>
        <v>0</v>
      </c>
      <c r="J19" s="150">
        <f t="shared" si="24"/>
        <v>0</v>
      </c>
      <c r="K19" s="150">
        <f t="shared" si="24"/>
        <v>0</v>
      </c>
      <c r="L19" s="150">
        <f t="shared" si="24"/>
        <v>0</v>
      </c>
      <c r="M19" s="150">
        <f t="shared" si="24"/>
        <v>0</v>
      </c>
      <c r="N19" s="150">
        <f t="shared" si="24"/>
        <v>0</v>
      </c>
      <c r="O19" s="150">
        <f t="shared" si="24"/>
        <v>0</v>
      </c>
      <c r="P19" s="150">
        <f t="shared" si="24"/>
        <v>0</v>
      </c>
      <c r="Q19" s="150">
        <f t="shared" si="24"/>
        <v>0</v>
      </c>
      <c r="R19" s="150">
        <f t="shared" si="24"/>
        <v>0</v>
      </c>
      <c r="S19" s="150">
        <f t="shared" si="24"/>
        <v>0</v>
      </c>
      <c r="T19" s="150">
        <f t="shared" si="24"/>
        <v>0</v>
      </c>
      <c r="U19" s="150">
        <f t="shared" si="24"/>
        <v>0</v>
      </c>
      <c r="V19" s="150">
        <f t="shared" si="24"/>
        <v>0</v>
      </c>
      <c r="W19" s="150">
        <f t="shared" si="24"/>
        <v>0</v>
      </c>
      <c r="X19" s="150">
        <f t="shared" si="24"/>
        <v>0</v>
      </c>
      <c r="Y19" s="150">
        <f t="shared" si="24"/>
        <v>0</v>
      </c>
      <c r="Z19" s="150">
        <f t="shared" si="24"/>
        <v>0</v>
      </c>
      <c r="AA19" s="150">
        <f t="shared" si="24"/>
        <v>0</v>
      </c>
      <c r="AB19" s="150">
        <f t="shared" si="24"/>
        <v>0</v>
      </c>
      <c r="AC19" s="150">
        <f t="shared" si="24"/>
        <v>0</v>
      </c>
      <c r="AD19" s="150">
        <f t="shared" si="24"/>
        <v>0</v>
      </c>
      <c r="AE19" s="150">
        <f t="shared" si="24"/>
        <v>0</v>
      </c>
      <c r="AF19" s="150">
        <f t="shared" si="24"/>
        <v>0</v>
      </c>
      <c r="AG19" s="150">
        <f t="shared" si="24"/>
        <v>0</v>
      </c>
      <c r="AH19" s="150">
        <f t="shared" si="24"/>
        <v>0</v>
      </c>
      <c r="AI19" s="150">
        <f t="shared" si="24"/>
        <v>0</v>
      </c>
      <c r="AJ19" s="150">
        <f t="shared" si="24"/>
        <v>0</v>
      </c>
      <c r="AK19" s="150">
        <f t="shared" si="24"/>
        <v>0</v>
      </c>
      <c r="AL19" s="150">
        <f t="shared" si="24"/>
        <v>0</v>
      </c>
      <c r="AM19" s="150">
        <f t="shared" si="24"/>
        <v>0</v>
      </c>
      <c r="AN19" s="150">
        <f t="shared" si="24"/>
        <v>0</v>
      </c>
      <c r="AO19" s="150">
        <f t="shared" si="24"/>
        <v>0</v>
      </c>
      <c r="AP19" s="150">
        <f t="shared" si="24"/>
        <v>0</v>
      </c>
      <c r="AQ19" s="150">
        <f t="shared" si="24"/>
        <v>0</v>
      </c>
      <c r="AR19" s="150">
        <f t="shared" si="24"/>
        <v>0</v>
      </c>
      <c r="AS19" s="150">
        <f t="shared" si="24"/>
        <v>0</v>
      </c>
      <c r="AT19" s="150">
        <f t="shared" si="24"/>
        <v>0</v>
      </c>
      <c r="AU19" s="150">
        <f t="shared" si="24"/>
        <v>0</v>
      </c>
      <c r="AV19" s="150">
        <f t="shared" si="24"/>
        <v>0</v>
      </c>
      <c r="AW19" s="150">
        <f t="shared" si="24"/>
        <v>0</v>
      </c>
      <c r="AX19" s="150">
        <f t="shared" si="24"/>
        <v>0</v>
      </c>
      <c r="AY19" s="150">
        <f t="shared" si="24"/>
        <v>0</v>
      </c>
      <c r="AZ19" s="150">
        <f t="shared" si="24"/>
        <v>0</v>
      </c>
      <c r="BA19" s="150">
        <f t="shared" ref="BA19:BP19" si="25">SUM(BA20:BA21)</f>
        <v>0</v>
      </c>
      <c r="BB19" s="150">
        <f t="shared" si="25"/>
        <v>0</v>
      </c>
      <c r="BC19" s="150">
        <f t="shared" si="25"/>
        <v>0</v>
      </c>
      <c r="BD19" s="150">
        <f t="shared" si="25"/>
        <v>0</v>
      </c>
      <c r="BE19" s="150">
        <f t="shared" si="25"/>
        <v>0</v>
      </c>
      <c r="BF19" s="150">
        <f t="shared" si="25"/>
        <v>0</v>
      </c>
      <c r="BG19" s="150">
        <f t="shared" si="25"/>
        <v>0</v>
      </c>
      <c r="BH19" s="150">
        <f t="shared" si="25"/>
        <v>0</v>
      </c>
      <c r="BI19" s="150">
        <f t="shared" si="25"/>
        <v>0</v>
      </c>
      <c r="BJ19" s="150">
        <f t="shared" si="25"/>
        <v>0</v>
      </c>
      <c r="BK19" s="150">
        <f t="shared" si="25"/>
        <v>0</v>
      </c>
      <c r="BL19" s="150">
        <f t="shared" si="25"/>
        <v>0</v>
      </c>
      <c r="BM19" s="150">
        <f t="shared" si="25"/>
        <v>0</v>
      </c>
      <c r="BN19" s="150">
        <f t="shared" si="25"/>
        <v>0</v>
      </c>
      <c r="BO19" s="150">
        <f t="shared" si="25"/>
        <v>0</v>
      </c>
      <c r="BP19" s="150">
        <f t="shared" si="25"/>
        <v>0</v>
      </c>
    </row>
    <row r="20" spans="1:68" ht="12.75" customHeight="1" outlineLevel="1" x14ac:dyDescent="0.2">
      <c r="A20" s="30"/>
      <c r="B20" s="67">
        <f>Remaining!A20</f>
        <v>310</v>
      </c>
      <c r="C20" s="28" t="str">
        <f>Remaining!B20</f>
        <v xml:space="preserve">Process Engineering            </v>
      </c>
      <c r="D20" s="32">
        <f t="shared" ref="D20:F22" si="26">SUMIF($B$66:$B$90,$B20,D$66:D$90)</f>
        <v>0</v>
      </c>
      <c r="E20" s="32">
        <f t="shared" si="26"/>
        <v>0</v>
      </c>
      <c r="F20" s="32">
        <f t="shared" si="26"/>
        <v>0</v>
      </c>
      <c r="G20" s="32"/>
      <c r="H20" s="32">
        <f t="shared" ref="H20:Q22" si="27">SUMIF($B$66:$B$90,$B20,H$66:H$90)</f>
        <v>0</v>
      </c>
      <c r="I20" s="32">
        <f t="shared" si="27"/>
        <v>0</v>
      </c>
      <c r="J20" s="32">
        <f t="shared" si="27"/>
        <v>0</v>
      </c>
      <c r="K20" s="32">
        <f t="shared" si="27"/>
        <v>0</v>
      </c>
      <c r="L20" s="32">
        <f t="shared" si="27"/>
        <v>0</v>
      </c>
      <c r="M20" s="32">
        <f t="shared" si="27"/>
        <v>0</v>
      </c>
      <c r="N20" s="32">
        <f t="shared" si="27"/>
        <v>0</v>
      </c>
      <c r="O20" s="32">
        <f t="shared" si="27"/>
        <v>0</v>
      </c>
      <c r="P20" s="32">
        <f t="shared" si="27"/>
        <v>0</v>
      </c>
      <c r="Q20" s="32">
        <f t="shared" si="27"/>
        <v>0</v>
      </c>
      <c r="R20" s="32">
        <f t="shared" ref="R20:AA22" si="28">SUMIF($B$66:$B$90,$B20,R$66:R$90)</f>
        <v>0</v>
      </c>
      <c r="S20" s="32">
        <f t="shared" si="28"/>
        <v>0</v>
      </c>
      <c r="T20" s="32">
        <f t="shared" si="28"/>
        <v>0</v>
      </c>
      <c r="U20" s="32">
        <f t="shared" si="28"/>
        <v>0</v>
      </c>
      <c r="V20" s="32">
        <f t="shared" si="28"/>
        <v>0</v>
      </c>
      <c r="W20" s="32">
        <f t="shared" si="28"/>
        <v>0</v>
      </c>
      <c r="X20" s="32">
        <f t="shared" si="28"/>
        <v>0</v>
      </c>
      <c r="Y20" s="32">
        <f t="shared" si="28"/>
        <v>0</v>
      </c>
      <c r="Z20" s="32">
        <f t="shared" si="28"/>
        <v>0</v>
      </c>
      <c r="AA20" s="32">
        <f t="shared" si="28"/>
        <v>0</v>
      </c>
      <c r="AB20" s="32">
        <f t="shared" ref="AB20:AK22" si="29">SUMIF($B$66:$B$90,$B20,AB$66:AB$90)</f>
        <v>0</v>
      </c>
      <c r="AC20" s="32">
        <f t="shared" si="29"/>
        <v>0</v>
      </c>
      <c r="AD20" s="32">
        <f t="shared" si="29"/>
        <v>0</v>
      </c>
      <c r="AE20" s="32">
        <f t="shared" si="29"/>
        <v>0</v>
      </c>
      <c r="AF20" s="32">
        <f t="shared" si="29"/>
        <v>0</v>
      </c>
      <c r="AG20" s="32">
        <f t="shared" si="29"/>
        <v>0</v>
      </c>
      <c r="AH20" s="32">
        <f t="shared" si="29"/>
        <v>0</v>
      </c>
      <c r="AI20" s="32">
        <f t="shared" si="29"/>
        <v>0</v>
      </c>
      <c r="AJ20" s="32">
        <f t="shared" si="29"/>
        <v>0</v>
      </c>
      <c r="AK20" s="32">
        <f t="shared" si="29"/>
        <v>0</v>
      </c>
      <c r="AL20" s="32">
        <f t="shared" ref="AL20:AU22" si="30">SUMIF($B$66:$B$90,$B20,AL$66:AL$90)</f>
        <v>0</v>
      </c>
      <c r="AM20" s="32">
        <f t="shared" si="30"/>
        <v>0</v>
      </c>
      <c r="AN20" s="32">
        <f t="shared" si="30"/>
        <v>0</v>
      </c>
      <c r="AO20" s="32">
        <f t="shared" si="30"/>
        <v>0</v>
      </c>
      <c r="AP20" s="32">
        <f t="shared" si="30"/>
        <v>0</v>
      </c>
      <c r="AQ20" s="32">
        <f t="shared" si="30"/>
        <v>0</v>
      </c>
      <c r="AR20" s="32">
        <f t="shared" si="30"/>
        <v>0</v>
      </c>
      <c r="AS20" s="32">
        <f t="shared" si="30"/>
        <v>0</v>
      </c>
      <c r="AT20" s="32">
        <f t="shared" si="30"/>
        <v>0</v>
      </c>
      <c r="AU20" s="32">
        <f t="shared" si="30"/>
        <v>0</v>
      </c>
      <c r="AV20" s="32">
        <f t="shared" ref="AV20:BP22" si="31">SUMIF($B$66:$B$90,$B20,AV$66:AV$90)</f>
        <v>0</v>
      </c>
      <c r="AW20" s="32">
        <f t="shared" si="31"/>
        <v>0</v>
      </c>
      <c r="AX20" s="32">
        <f t="shared" si="31"/>
        <v>0</v>
      </c>
      <c r="AY20" s="32">
        <f t="shared" si="31"/>
        <v>0</v>
      </c>
      <c r="AZ20" s="32">
        <f t="shared" si="31"/>
        <v>0</v>
      </c>
      <c r="BA20" s="32">
        <f t="shared" si="31"/>
        <v>0</v>
      </c>
      <c r="BB20" s="32">
        <f t="shared" si="31"/>
        <v>0</v>
      </c>
      <c r="BC20" s="32">
        <f t="shared" si="31"/>
        <v>0</v>
      </c>
      <c r="BD20" s="32">
        <f t="shared" si="31"/>
        <v>0</v>
      </c>
      <c r="BE20" s="32">
        <f t="shared" si="31"/>
        <v>0</v>
      </c>
      <c r="BF20" s="32">
        <f t="shared" si="31"/>
        <v>0</v>
      </c>
      <c r="BG20" s="32">
        <f t="shared" si="31"/>
        <v>0</v>
      </c>
      <c r="BH20" s="32">
        <f t="shared" si="31"/>
        <v>0</v>
      </c>
      <c r="BI20" s="32">
        <f t="shared" si="31"/>
        <v>0</v>
      </c>
      <c r="BJ20" s="32">
        <f t="shared" si="31"/>
        <v>0</v>
      </c>
      <c r="BK20" s="32">
        <f t="shared" si="31"/>
        <v>0</v>
      </c>
      <c r="BL20" s="32">
        <f t="shared" si="31"/>
        <v>0</v>
      </c>
      <c r="BM20" s="32">
        <f t="shared" si="31"/>
        <v>0</v>
      </c>
      <c r="BN20" s="32">
        <f t="shared" si="31"/>
        <v>0</v>
      </c>
      <c r="BO20" s="32">
        <f t="shared" si="31"/>
        <v>0</v>
      </c>
      <c r="BP20" s="32">
        <f t="shared" si="31"/>
        <v>0</v>
      </c>
    </row>
    <row r="21" spans="1:68" ht="12.75" customHeight="1" outlineLevel="1" x14ac:dyDescent="0.2">
      <c r="A21" s="30"/>
      <c r="B21" s="67">
        <f>Remaining!A21</f>
        <v>410</v>
      </c>
      <c r="C21" s="28" t="str">
        <f>Remaining!B21</f>
        <v>P&amp;ID Design &amp; Drafting</v>
      </c>
      <c r="D21" s="32">
        <f t="shared" si="26"/>
        <v>0</v>
      </c>
      <c r="E21" s="32">
        <f t="shared" si="26"/>
        <v>0</v>
      </c>
      <c r="F21" s="32">
        <f t="shared" si="26"/>
        <v>0</v>
      </c>
      <c r="G21" s="32"/>
      <c r="H21" s="32">
        <f t="shared" si="27"/>
        <v>0</v>
      </c>
      <c r="I21" s="32">
        <f t="shared" si="27"/>
        <v>0</v>
      </c>
      <c r="J21" s="32">
        <f t="shared" si="27"/>
        <v>0</v>
      </c>
      <c r="K21" s="32">
        <f t="shared" si="27"/>
        <v>0</v>
      </c>
      <c r="L21" s="32">
        <f t="shared" si="27"/>
        <v>0</v>
      </c>
      <c r="M21" s="32">
        <f t="shared" si="27"/>
        <v>0</v>
      </c>
      <c r="N21" s="32">
        <f t="shared" si="27"/>
        <v>0</v>
      </c>
      <c r="O21" s="32">
        <f t="shared" si="27"/>
        <v>0</v>
      </c>
      <c r="P21" s="32">
        <f t="shared" si="27"/>
        <v>0</v>
      </c>
      <c r="Q21" s="32">
        <f t="shared" si="27"/>
        <v>0</v>
      </c>
      <c r="R21" s="32">
        <f t="shared" si="28"/>
        <v>0</v>
      </c>
      <c r="S21" s="32">
        <f t="shared" si="28"/>
        <v>0</v>
      </c>
      <c r="T21" s="32">
        <f t="shared" si="28"/>
        <v>0</v>
      </c>
      <c r="U21" s="32">
        <f t="shared" si="28"/>
        <v>0</v>
      </c>
      <c r="V21" s="32">
        <f t="shared" si="28"/>
        <v>0</v>
      </c>
      <c r="W21" s="32">
        <f t="shared" si="28"/>
        <v>0</v>
      </c>
      <c r="X21" s="32">
        <f t="shared" si="28"/>
        <v>0</v>
      </c>
      <c r="Y21" s="32">
        <f t="shared" si="28"/>
        <v>0</v>
      </c>
      <c r="Z21" s="32">
        <f t="shared" si="28"/>
        <v>0</v>
      </c>
      <c r="AA21" s="32">
        <f t="shared" si="28"/>
        <v>0</v>
      </c>
      <c r="AB21" s="32">
        <f t="shared" si="29"/>
        <v>0</v>
      </c>
      <c r="AC21" s="32">
        <f t="shared" si="29"/>
        <v>0</v>
      </c>
      <c r="AD21" s="32">
        <f t="shared" si="29"/>
        <v>0</v>
      </c>
      <c r="AE21" s="32">
        <f t="shared" si="29"/>
        <v>0</v>
      </c>
      <c r="AF21" s="32">
        <f t="shared" si="29"/>
        <v>0</v>
      </c>
      <c r="AG21" s="32">
        <f t="shared" si="29"/>
        <v>0</v>
      </c>
      <c r="AH21" s="32">
        <f t="shared" si="29"/>
        <v>0</v>
      </c>
      <c r="AI21" s="32">
        <f t="shared" si="29"/>
        <v>0</v>
      </c>
      <c r="AJ21" s="32">
        <f t="shared" si="29"/>
        <v>0</v>
      </c>
      <c r="AK21" s="32">
        <f t="shared" si="29"/>
        <v>0</v>
      </c>
      <c r="AL21" s="32">
        <f t="shared" si="30"/>
        <v>0</v>
      </c>
      <c r="AM21" s="32">
        <f t="shared" si="30"/>
        <v>0</v>
      </c>
      <c r="AN21" s="32">
        <f t="shared" si="30"/>
        <v>0</v>
      </c>
      <c r="AO21" s="32">
        <f t="shared" si="30"/>
        <v>0</v>
      </c>
      <c r="AP21" s="32">
        <f t="shared" si="30"/>
        <v>0</v>
      </c>
      <c r="AQ21" s="32">
        <f t="shared" si="30"/>
        <v>0</v>
      </c>
      <c r="AR21" s="32">
        <f t="shared" si="30"/>
        <v>0</v>
      </c>
      <c r="AS21" s="32">
        <f t="shared" si="30"/>
        <v>0</v>
      </c>
      <c r="AT21" s="32">
        <f t="shared" si="30"/>
        <v>0</v>
      </c>
      <c r="AU21" s="32">
        <f t="shared" si="30"/>
        <v>0</v>
      </c>
      <c r="AV21" s="32">
        <f t="shared" si="31"/>
        <v>0</v>
      </c>
      <c r="AW21" s="32">
        <f t="shared" si="31"/>
        <v>0</v>
      </c>
      <c r="AX21" s="32">
        <f t="shared" si="31"/>
        <v>0</v>
      </c>
      <c r="AY21" s="32">
        <f t="shared" si="31"/>
        <v>0</v>
      </c>
      <c r="AZ21" s="32">
        <f t="shared" si="31"/>
        <v>0</v>
      </c>
      <c r="BA21" s="32">
        <f t="shared" si="31"/>
        <v>0</v>
      </c>
      <c r="BB21" s="32">
        <f t="shared" si="31"/>
        <v>0</v>
      </c>
      <c r="BC21" s="32">
        <f t="shared" si="31"/>
        <v>0</v>
      </c>
      <c r="BD21" s="32">
        <f t="shared" si="31"/>
        <v>0</v>
      </c>
      <c r="BE21" s="32">
        <f t="shared" si="31"/>
        <v>0</v>
      </c>
      <c r="BF21" s="32">
        <f t="shared" si="31"/>
        <v>0</v>
      </c>
      <c r="BG21" s="32">
        <f t="shared" si="31"/>
        <v>0</v>
      </c>
      <c r="BH21" s="32">
        <f t="shared" si="31"/>
        <v>0</v>
      </c>
      <c r="BI21" s="32">
        <f t="shared" si="31"/>
        <v>0</v>
      </c>
      <c r="BJ21" s="32">
        <f t="shared" si="31"/>
        <v>0</v>
      </c>
      <c r="BK21" s="32">
        <f t="shared" si="31"/>
        <v>0</v>
      </c>
      <c r="BL21" s="32">
        <f t="shared" si="31"/>
        <v>0</v>
      </c>
      <c r="BM21" s="32">
        <f t="shared" si="31"/>
        <v>0</v>
      </c>
      <c r="BN21" s="32">
        <f t="shared" si="31"/>
        <v>0</v>
      </c>
      <c r="BO21" s="32">
        <f t="shared" si="31"/>
        <v>0</v>
      </c>
      <c r="BP21" s="32">
        <f t="shared" si="31"/>
        <v>0</v>
      </c>
    </row>
    <row r="22" spans="1:68" s="38" customFormat="1" ht="12.75" customHeight="1" outlineLevel="1" x14ac:dyDescent="0.2">
      <c r="A22" s="27"/>
      <c r="B22" s="67">
        <f>Remaining!A22</f>
        <v>0</v>
      </c>
      <c r="C22" s="28">
        <f>Remaining!B22</f>
        <v>0</v>
      </c>
      <c r="D22" s="32">
        <f t="shared" si="26"/>
        <v>0</v>
      </c>
      <c r="E22" s="32">
        <f t="shared" si="26"/>
        <v>0</v>
      </c>
      <c r="F22" s="32">
        <f t="shared" si="26"/>
        <v>0</v>
      </c>
      <c r="G22" s="32"/>
      <c r="H22" s="32">
        <f t="shared" si="27"/>
        <v>0</v>
      </c>
      <c r="I22" s="32">
        <f t="shared" si="27"/>
        <v>0</v>
      </c>
      <c r="J22" s="32">
        <f t="shared" si="27"/>
        <v>0</v>
      </c>
      <c r="K22" s="32">
        <f t="shared" si="27"/>
        <v>0</v>
      </c>
      <c r="L22" s="32">
        <f t="shared" si="27"/>
        <v>0</v>
      </c>
      <c r="M22" s="32">
        <f t="shared" si="27"/>
        <v>0</v>
      </c>
      <c r="N22" s="32">
        <f t="shared" si="27"/>
        <v>0</v>
      </c>
      <c r="O22" s="32">
        <f t="shared" si="27"/>
        <v>0</v>
      </c>
      <c r="P22" s="32">
        <f t="shared" si="27"/>
        <v>0</v>
      </c>
      <c r="Q22" s="32">
        <f t="shared" si="27"/>
        <v>0</v>
      </c>
      <c r="R22" s="32">
        <f t="shared" si="28"/>
        <v>0</v>
      </c>
      <c r="S22" s="32">
        <f t="shared" si="28"/>
        <v>0</v>
      </c>
      <c r="T22" s="32">
        <f t="shared" si="28"/>
        <v>0</v>
      </c>
      <c r="U22" s="32">
        <f t="shared" si="28"/>
        <v>0</v>
      </c>
      <c r="V22" s="32">
        <f t="shared" si="28"/>
        <v>0</v>
      </c>
      <c r="W22" s="32">
        <f t="shared" si="28"/>
        <v>0</v>
      </c>
      <c r="X22" s="32">
        <f t="shared" si="28"/>
        <v>0</v>
      </c>
      <c r="Y22" s="32">
        <f t="shared" si="28"/>
        <v>0</v>
      </c>
      <c r="Z22" s="32">
        <f t="shared" si="28"/>
        <v>0</v>
      </c>
      <c r="AA22" s="32">
        <f t="shared" si="28"/>
        <v>0</v>
      </c>
      <c r="AB22" s="32">
        <f t="shared" si="29"/>
        <v>0</v>
      </c>
      <c r="AC22" s="32">
        <f t="shared" si="29"/>
        <v>0</v>
      </c>
      <c r="AD22" s="32">
        <f t="shared" si="29"/>
        <v>0</v>
      </c>
      <c r="AE22" s="32">
        <f t="shared" si="29"/>
        <v>0</v>
      </c>
      <c r="AF22" s="32">
        <f t="shared" si="29"/>
        <v>0</v>
      </c>
      <c r="AG22" s="32">
        <f t="shared" si="29"/>
        <v>0</v>
      </c>
      <c r="AH22" s="32">
        <f t="shared" si="29"/>
        <v>0</v>
      </c>
      <c r="AI22" s="32">
        <f t="shared" si="29"/>
        <v>0</v>
      </c>
      <c r="AJ22" s="32">
        <f t="shared" si="29"/>
        <v>0</v>
      </c>
      <c r="AK22" s="32">
        <f t="shared" si="29"/>
        <v>0</v>
      </c>
      <c r="AL22" s="32">
        <f t="shared" si="30"/>
        <v>0</v>
      </c>
      <c r="AM22" s="32">
        <f t="shared" si="30"/>
        <v>0</v>
      </c>
      <c r="AN22" s="32">
        <f t="shared" si="30"/>
        <v>0</v>
      </c>
      <c r="AO22" s="32">
        <f t="shared" si="30"/>
        <v>0</v>
      </c>
      <c r="AP22" s="32">
        <f t="shared" si="30"/>
        <v>0</v>
      </c>
      <c r="AQ22" s="32">
        <f t="shared" si="30"/>
        <v>0</v>
      </c>
      <c r="AR22" s="32">
        <f t="shared" si="30"/>
        <v>0</v>
      </c>
      <c r="AS22" s="32">
        <f t="shared" si="30"/>
        <v>0</v>
      </c>
      <c r="AT22" s="32">
        <f t="shared" si="30"/>
        <v>0</v>
      </c>
      <c r="AU22" s="32">
        <f t="shared" si="30"/>
        <v>0</v>
      </c>
      <c r="AV22" s="32">
        <f t="shared" si="31"/>
        <v>0</v>
      </c>
      <c r="AW22" s="32">
        <f t="shared" si="31"/>
        <v>0</v>
      </c>
      <c r="AX22" s="32">
        <f t="shared" si="31"/>
        <v>0</v>
      </c>
      <c r="AY22" s="32">
        <f t="shared" si="31"/>
        <v>0</v>
      </c>
      <c r="AZ22" s="32">
        <f t="shared" si="31"/>
        <v>0</v>
      </c>
      <c r="BA22" s="32">
        <f t="shared" si="31"/>
        <v>0</v>
      </c>
      <c r="BB22" s="32">
        <f t="shared" si="31"/>
        <v>0</v>
      </c>
      <c r="BC22" s="32">
        <f t="shared" si="31"/>
        <v>0</v>
      </c>
      <c r="BD22" s="32">
        <f t="shared" si="31"/>
        <v>0</v>
      </c>
      <c r="BE22" s="32">
        <f t="shared" si="31"/>
        <v>0</v>
      </c>
      <c r="BF22" s="32">
        <f t="shared" si="31"/>
        <v>0</v>
      </c>
      <c r="BG22" s="32">
        <f t="shared" si="31"/>
        <v>0</v>
      </c>
      <c r="BH22" s="32">
        <f t="shared" si="31"/>
        <v>0</v>
      </c>
      <c r="BI22" s="32">
        <f t="shared" si="31"/>
        <v>0</v>
      </c>
      <c r="BJ22" s="32">
        <f t="shared" si="31"/>
        <v>0</v>
      </c>
      <c r="BK22" s="32">
        <f t="shared" si="31"/>
        <v>0</v>
      </c>
      <c r="BL22" s="32">
        <f t="shared" si="31"/>
        <v>0</v>
      </c>
      <c r="BM22" s="32">
        <f t="shared" si="31"/>
        <v>0</v>
      </c>
      <c r="BN22" s="32">
        <f t="shared" si="31"/>
        <v>0</v>
      </c>
      <c r="BO22" s="32">
        <f t="shared" si="31"/>
        <v>0</v>
      </c>
      <c r="BP22" s="32">
        <f t="shared" si="31"/>
        <v>0</v>
      </c>
    </row>
    <row r="23" spans="1:68" ht="12.75" customHeight="1" x14ac:dyDescent="0.2">
      <c r="A23" s="30"/>
      <c r="B23" s="149" t="str">
        <f>Remaining!A23</f>
        <v>05.</v>
      </c>
      <c r="C23" s="150" t="str">
        <f>Remaining!B23</f>
        <v>Mechanical &amp; Stress Engineering</v>
      </c>
      <c r="D23" s="150">
        <f>SUM(D24:D26)</f>
        <v>0</v>
      </c>
      <c r="E23" s="150">
        <f t="shared" ref="E23:AZ23" si="32">SUM(E24:E26)</f>
        <v>0</v>
      </c>
      <c r="F23" s="150">
        <f t="shared" si="32"/>
        <v>0</v>
      </c>
      <c r="G23" s="150"/>
      <c r="H23" s="150">
        <f t="shared" si="32"/>
        <v>0</v>
      </c>
      <c r="I23" s="150">
        <f t="shared" si="32"/>
        <v>0</v>
      </c>
      <c r="J23" s="150">
        <f t="shared" si="32"/>
        <v>0</v>
      </c>
      <c r="K23" s="150">
        <f t="shared" si="32"/>
        <v>0</v>
      </c>
      <c r="L23" s="150">
        <f t="shared" si="32"/>
        <v>0</v>
      </c>
      <c r="M23" s="150">
        <f t="shared" si="32"/>
        <v>0</v>
      </c>
      <c r="N23" s="150">
        <f t="shared" si="32"/>
        <v>0</v>
      </c>
      <c r="O23" s="150">
        <f t="shared" si="32"/>
        <v>0</v>
      </c>
      <c r="P23" s="150">
        <f t="shared" si="32"/>
        <v>0</v>
      </c>
      <c r="Q23" s="150">
        <f t="shared" si="32"/>
        <v>0</v>
      </c>
      <c r="R23" s="150">
        <f t="shared" si="32"/>
        <v>0</v>
      </c>
      <c r="S23" s="150">
        <f t="shared" si="32"/>
        <v>0</v>
      </c>
      <c r="T23" s="150">
        <f t="shared" si="32"/>
        <v>0</v>
      </c>
      <c r="U23" s="150">
        <f t="shared" si="32"/>
        <v>0</v>
      </c>
      <c r="V23" s="150">
        <f t="shared" si="32"/>
        <v>0</v>
      </c>
      <c r="W23" s="150">
        <f t="shared" si="32"/>
        <v>0</v>
      </c>
      <c r="X23" s="150">
        <f t="shared" si="32"/>
        <v>0</v>
      </c>
      <c r="Y23" s="150">
        <f t="shared" si="32"/>
        <v>0</v>
      </c>
      <c r="Z23" s="150">
        <f t="shared" si="32"/>
        <v>0</v>
      </c>
      <c r="AA23" s="150">
        <f t="shared" si="32"/>
        <v>0</v>
      </c>
      <c r="AB23" s="150">
        <f t="shared" si="32"/>
        <v>0</v>
      </c>
      <c r="AC23" s="150">
        <f t="shared" si="32"/>
        <v>0</v>
      </c>
      <c r="AD23" s="150">
        <f t="shared" si="32"/>
        <v>0</v>
      </c>
      <c r="AE23" s="150">
        <f t="shared" si="32"/>
        <v>0</v>
      </c>
      <c r="AF23" s="150">
        <f t="shared" si="32"/>
        <v>0</v>
      </c>
      <c r="AG23" s="150">
        <f t="shared" si="32"/>
        <v>0</v>
      </c>
      <c r="AH23" s="150">
        <f t="shared" si="32"/>
        <v>0</v>
      </c>
      <c r="AI23" s="150">
        <f t="shared" si="32"/>
        <v>0</v>
      </c>
      <c r="AJ23" s="150">
        <f t="shared" si="32"/>
        <v>0</v>
      </c>
      <c r="AK23" s="150">
        <f t="shared" si="32"/>
        <v>0</v>
      </c>
      <c r="AL23" s="150">
        <f t="shared" si="32"/>
        <v>0</v>
      </c>
      <c r="AM23" s="150">
        <f t="shared" si="32"/>
        <v>0</v>
      </c>
      <c r="AN23" s="150">
        <f t="shared" si="32"/>
        <v>0</v>
      </c>
      <c r="AO23" s="150">
        <f t="shared" si="32"/>
        <v>0</v>
      </c>
      <c r="AP23" s="150">
        <f t="shared" si="32"/>
        <v>0</v>
      </c>
      <c r="AQ23" s="150">
        <f t="shared" si="32"/>
        <v>0</v>
      </c>
      <c r="AR23" s="150">
        <f t="shared" si="32"/>
        <v>0</v>
      </c>
      <c r="AS23" s="150">
        <f t="shared" si="32"/>
        <v>0</v>
      </c>
      <c r="AT23" s="150">
        <f t="shared" si="32"/>
        <v>0</v>
      </c>
      <c r="AU23" s="150">
        <f t="shared" si="32"/>
        <v>0</v>
      </c>
      <c r="AV23" s="150">
        <f t="shared" si="32"/>
        <v>0</v>
      </c>
      <c r="AW23" s="150">
        <f t="shared" si="32"/>
        <v>0</v>
      </c>
      <c r="AX23" s="150">
        <f t="shared" si="32"/>
        <v>0</v>
      </c>
      <c r="AY23" s="150">
        <f t="shared" si="32"/>
        <v>0</v>
      </c>
      <c r="AZ23" s="150">
        <f t="shared" si="32"/>
        <v>0</v>
      </c>
      <c r="BA23" s="150">
        <f t="shared" ref="BA23:BP23" si="33">SUM(BA24:BA26)</f>
        <v>0</v>
      </c>
      <c r="BB23" s="150">
        <f t="shared" si="33"/>
        <v>0</v>
      </c>
      <c r="BC23" s="150">
        <f t="shared" si="33"/>
        <v>0</v>
      </c>
      <c r="BD23" s="150">
        <f t="shared" si="33"/>
        <v>0</v>
      </c>
      <c r="BE23" s="150">
        <f t="shared" si="33"/>
        <v>0</v>
      </c>
      <c r="BF23" s="150">
        <f t="shared" si="33"/>
        <v>0</v>
      </c>
      <c r="BG23" s="150">
        <f t="shared" si="33"/>
        <v>0</v>
      </c>
      <c r="BH23" s="150">
        <f t="shared" si="33"/>
        <v>0</v>
      </c>
      <c r="BI23" s="150">
        <f t="shared" si="33"/>
        <v>0</v>
      </c>
      <c r="BJ23" s="150">
        <f t="shared" si="33"/>
        <v>0</v>
      </c>
      <c r="BK23" s="150">
        <f t="shared" si="33"/>
        <v>0</v>
      </c>
      <c r="BL23" s="150">
        <f t="shared" si="33"/>
        <v>0</v>
      </c>
      <c r="BM23" s="150">
        <f t="shared" si="33"/>
        <v>0</v>
      </c>
      <c r="BN23" s="150">
        <f t="shared" si="33"/>
        <v>0</v>
      </c>
      <c r="BO23" s="150">
        <f t="shared" si="33"/>
        <v>0</v>
      </c>
      <c r="BP23" s="150">
        <f t="shared" si="33"/>
        <v>0</v>
      </c>
    </row>
    <row r="24" spans="1:68" ht="12.75" customHeight="1" outlineLevel="1" x14ac:dyDescent="0.2">
      <c r="A24" s="30"/>
      <c r="B24" s="67">
        <f>Remaining!A24</f>
        <v>320</v>
      </c>
      <c r="C24" s="28" t="str">
        <f>Remaining!B24</f>
        <v xml:space="preserve">Mechanical Engineering         </v>
      </c>
      <c r="D24" s="32">
        <f t="shared" ref="D24:F26" si="34">SUMIF($B$66:$B$90,$B24,D$66:D$90)</f>
        <v>0</v>
      </c>
      <c r="E24" s="32">
        <f t="shared" si="34"/>
        <v>0</v>
      </c>
      <c r="F24" s="32">
        <f t="shared" si="34"/>
        <v>0</v>
      </c>
      <c r="G24" s="32"/>
      <c r="H24" s="32">
        <f t="shared" ref="H24:Q26" si="35">SUMIF($B$66:$B$90,$B24,H$66:H$90)</f>
        <v>0</v>
      </c>
      <c r="I24" s="32">
        <f t="shared" si="35"/>
        <v>0</v>
      </c>
      <c r="J24" s="32">
        <f t="shared" si="35"/>
        <v>0</v>
      </c>
      <c r="K24" s="32">
        <f t="shared" si="35"/>
        <v>0</v>
      </c>
      <c r="L24" s="32">
        <f t="shared" si="35"/>
        <v>0</v>
      </c>
      <c r="M24" s="32">
        <f t="shared" si="35"/>
        <v>0</v>
      </c>
      <c r="N24" s="32">
        <f t="shared" si="35"/>
        <v>0</v>
      </c>
      <c r="O24" s="32">
        <f t="shared" si="35"/>
        <v>0</v>
      </c>
      <c r="P24" s="32">
        <f t="shared" si="35"/>
        <v>0</v>
      </c>
      <c r="Q24" s="32">
        <f t="shared" si="35"/>
        <v>0</v>
      </c>
      <c r="R24" s="32">
        <f t="shared" ref="R24:AA26" si="36">SUMIF($B$66:$B$90,$B24,R$66:R$90)</f>
        <v>0</v>
      </c>
      <c r="S24" s="32">
        <f t="shared" si="36"/>
        <v>0</v>
      </c>
      <c r="T24" s="32">
        <f t="shared" si="36"/>
        <v>0</v>
      </c>
      <c r="U24" s="32">
        <f t="shared" si="36"/>
        <v>0</v>
      </c>
      <c r="V24" s="32">
        <f t="shared" si="36"/>
        <v>0</v>
      </c>
      <c r="W24" s="32">
        <f t="shared" si="36"/>
        <v>0</v>
      </c>
      <c r="X24" s="32">
        <f t="shared" si="36"/>
        <v>0</v>
      </c>
      <c r="Y24" s="32">
        <f t="shared" si="36"/>
        <v>0</v>
      </c>
      <c r="Z24" s="32">
        <f t="shared" si="36"/>
        <v>0</v>
      </c>
      <c r="AA24" s="32">
        <f t="shared" si="36"/>
        <v>0</v>
      </c>
      <c r="AB24" s="32">
        <f t="shared" ref="AB24:AK26" si="37">SUMIF($B$66:$B$90,$B24,AB$66:AB$90)</f>
        <v>0</v>
      </c>
      <c r="AC24" s="32">
        <f t="shared" si="37"/>
        <v>0</v>
      </c>
      <c r="AD24" s="32">
        <f t="shared" si="37"/>
        <v>0</v>
      </c>
      <c r="AE24" s="32">
        <f t="shared" si="37"/>
        <v>0</v>
      </c>
      <c r="AF24" s="32">
        <f t="shared" si="37"/>
        <v>0</v>
      </c>
      <c r="AG24" s="32">
        <f t="shared" si="37"/>
        <v>0</v>
      </c>
      <c r="AH24" s="32">
        <f t="shared" si="37"/>
        <v>0</v>
      </c>
      <c r="AI24" s="32">
        <f t="shared" si="37"/>
        <v>0</v>
      </c>
      <c r="AJ24" s="32">
        <f t="shared" si="37"/>
        <v>0</v>
      </c>
      <c r="AK24" s="32">
        <f t="shared" si="37"/>
        <v>0</v>
      </c>
      <c r="AL24" s="32">
        <f t="shared" ref="AL24:AU26" si="38">SUMIF($B$66:$B$90,$B24,AL$66:AL$90)</f>
        <v>0</v>
      </c>
      <c r="AM24" s="32">
        <f t="shared" si="38"/>
        <v>0</v>
      </c>
      <c r="AN24" s="32">
        <f t="shared" si="38"/>
        <v>0</v>
      </c>
      <c r="AO24" s="32">
        <f t="shared" si="38"/>
        <v>0</v>
      </c>
      <c r="AP24" s="32">
        <f t="shared" si="38"/>
        <v>0</v>
      </c>
      <c r="AQ24" s="32">
        <f t="shared" si="38"/>
        <v>0</v>
      </c>
      <c r="AR24" s="32">
        <f t="shared" si="38"/>
        <v>0</v>
      </c>
      <c r="AS24" s="32">
        <f t="shared" si="38"/>
        <v>0</v>
      </c>
      <c r="AT24" s="32">
        <f t="shared" si="38"/>
        <v>0</v>
      </c>
      <c r="AU24" s="32">
        <f t="shared" si="38"/>
        <v>0</v>
      </c>
      <c r="AV24" s="32">
        <f t="shared" ref="AV24:BP26" si="39">SUMIF($B$66:$B$90,$B24,AV$66:AV$90)</f>
        <v>0</v>
      </c>
      <c r="AW24" s="32">
        <f t="shared" si="39"/>
        <v>0</v>
      </c>
      <c r="AX24" s="32">
        <f t="shared" si="39"/>
        <v>0</v>
      </c>
      <c r="AY24" s="32">
        <f t="shared" si="39"/>
        <v>0</v>
      </c>
      <c r="AZ24" s="32">
        <f t="shared" si="39"/>
        <v>0</v>
      </c>
      <c r="BA24" s="32">
        <f t="shared" si="39"/>
        <v>0</v>
      </c>
      <c r="BB24" s="32">
        <f t="shared" si="39"/>
        <v>0</v>
      </c>
      <c r="BC24" s="32">
        <f t="shared" si="39"/>
        <v>0</v>
      </c>
      <c r="BD24" s="32">
        <f t="shared" si="39"/>
        <v>0</v>
      </c>
      <c r="BE24" s="32">
        <f t="shared" si="39"/>
        <v>0</v>
      </c>
      <c r="BF24" s="32">
        <f t="shared" si="39"/>
        <v>0</v>
      </c>
      <c r="BG24" s="32">
        <f t="shared" si="39"/>
        <v>0</v>
      </c>
      <c r="BH24" s="32">
        <f t="shared" si="39"/>
        <v>0</v>
      </c>
      <c r="BI24" s="32">
        <f t="shared" si="39"/>
        <v>0</v>
      </c>
      <c r="BJ24" s="32">
        <f t="shared" si="39"/>
        <v>0</v>
      </c>
      <c r="BK24" s="32">
        <f t="shared" si="39"/>
        <v>0</v>
      </c>
      <c r="BL24" s="32">
        <f t="shared" si="39"/>
        <v>0</v>
      </c>
      <c r="BM24" s="32">
        <f t="shared" si="39"/>
        <v>0</v>
      </c>
      <c r="BN24" s="32">
        <f t="shared" si="39"/>
        <v>0</v>
      </c>
      <c r="BO24" s="32">
        <f t="shared" si="39"/>
        <v>0</v>
      </c>
      <c r="BP24" s="32">
        <f t="shared" si="39"/>
        <v>0</v>
      </c>
    </row>
    <row r="25" spans="1:68" ht="12.75" customHeight="1" outlineLevel="1" x14ac:dyDescent="0.2">
      <c r="A25" s="30"/>
      <c r="B25" s="67">
        <f>Remaining!A25</f>
        <v>321</v>
      </c>
      <c r="C25" s="28" t="str">
        <f>Remaining!B25</f>
        <v>Stress Engineering</v>
      </c>
      <c r="D25" s="32">
        <f t="shared" si="34"/>
        <v>0</v>
      </c>
      <c r="E25" s="32">
        <f t="shared" si="34"/>
        <v>0</v>
      </c>
      <c r="F25" s="32">
        <f t="shared" si="34"/>
        <v>0</v>
      </c>
      <c r="G25" s="32"/>
      <c r="H25" s="32">
        <f t="shared" si="35"/>
        <v>0</v>
      </c>
      <c r="I25" s="32">
        <f t="shared" si="35"/>
        <v>0</v>
      </c>
      <c r="J25" s="32">
        <f t="shared" si="35"/>
        <v>0</v>
      </c>
      <c r="K25" s="32">
        <f t="shared" si="35"/>
        <v>0</v>
      </c>
      <c r="L25" s="32">
        <f t="shared" si="35"/>
        <v>0</v>
      </c>
      <c r="M25" s="32">
        <f t="shared" si="35"/>
        <v>0</v>
      </c>
      <c r="N25" s="32">
        <f t="shared" si="35"/>
        <v>0</v>
      </c>
      <c r="O25" s="32">
        <f t="shared" si="35"/>
        <v>0</v>
      </c>
      <c r="P25" s="32">
        <f t="shared" si="35"/>
        <v>0</v>
      </c>
      <c r="Q25" s="32">
        <f t="shared" si="35"/>
        <v>0</v>
      </c>
      <c r="R25" s="32">
        <f t="shared" si="36"/>
        <v>0</v>
      </c>
      <c r="S25" s="32">
        <f t="shared" si="36"/>
        <v>0</v>
      </c>
      <c r="T25" s="32">
        <f t="shared" si="36"/>
        <v>0</v>
      </c>
      <c r="U25" s="32">
        <f t="shared" si="36"/>
        <v>0</v>
      </c>
      <c r="V25" s="32">
        <f t="shared" si="36"/>
        <v>0</v>
      </c>
      <c r="W25" s="32">
        <f t="shared" si="36"/>
        <v>0</v>
      </c>
      <c r="X25" s="32">
        <f t="shared" si="36"/>
        <v>0</v>
      </c>
      <c r="Y25" s="32">
        <f t="shared" si="36"/>
        <v>0</v>
      </c>
      <c r="Z25" s="32">
        <f t="shared" si="36"/>
        <v>0</v>
      </c>
      <c r="AA25" s="32">
        <f t="shared" si="36"/>
        <v>0</v>
      </c>
      <c r="AB25" s="32">
        <f t="shared" si="37"/>
        <v>0</v>
      </c>
      <c r="AC25" s="32">
        <f t="shared" si="37"/>
        <v>0</v>
      </c>
      <c r="AD25" s="32">
        <f t="shared" si="37"/>
        <v>0</v>
      </c>
      <c r="AE25" s="32">
        <f t="shared" si="37"/>
        <v>0</v>
      </c>
      <c r="AF25" s="32">
        <f t="shared" si="37"/>
        <v>0</v>
      </c>
      <c r="AG25" s="32">
        <f t="shared" si="37"/>
        <v>0</v>
      </c>
      <c r="AH25" s="32">
        <f t="shared" si="37"/>
        <v>0</v>
      </c>
      <c r="AI25" s="32">
        <f t="shared" si="37"/>
        <v>0</v>
      </c>
      <c r="AJ25" s="32">
        <f t="shared" si="37"/>
        <v>0</v>
      </c>
      <c r="AK25" s="32">
        <f t="shared" si="37"/>
        <v>0</v>
      </c>
      <c r="AL25" s="32">
        <f t="shared" si="38"/>
        <v>0</v>
      </c>
      <c r="AM25" s="32">
        <f t="shared" si="38"/>
        <v>0</v>
      </c>
      <c r="AN25" s="32">
        <f t="shared" si="38"/>
        <v>0</v>
      </c>
      <c r="AO25" s="32">
        <f t="shared" si="38"/>
        <v>0</v>
      </c>
      <c r="AP25" s="32">
        <f t="shared" si="38"/>
        <v>0</v>
      </c>
      <c r="AQ25" s="32">
        <f t="shared" si="38"/>
        <v>0</v>
      </c>
      <c r="AR25" s="32">
        <f t="shared" si="38"/>
        <v>0</v>
      </c>
      <c r="AS25" s="32">
        <f t="shared" si="38"/>
        <v>0</v>
      </c>
      <c r="AT25" s="32">
        <f t="shared" si="38"/>
        <v>0</v>
      </c>
      <c r="AU25" s="32">
        <f t="shared" si="38"/>
        <v>0</v>
      </c>
      <c r="AV25" s="32">
        <f t="shared" si="39"/>
        <v>0</v>
      </c>
      <c r="AW25" s="32">
        <f t="shared" si="39"/>
        <v>0</v>
      </c>
      <c r="AX25" s="32">
        <f t="shared" si="39"/>
        <v>0</v>
      </c>
      <c r="AY25" s="32">
        <f t="shared" si="39"/>
        <v>0</v>
      </c>
      <c r="AZ25" s="32">
        <f t="shared" si="39"/>
        <v>0</v>
      </c>
      <c r="BA25" s="32">
        <f t="shared" si="39"/>
        <v>0</v>
      </c>
      <c r="BB25" s="32">
        <f t="shared" si="39"/>
        <v>0</v>
      </c>
      <c r="BC25" s="32">
        <f t="shared" si="39"/>
        <v>0</v>
      </c>
      <c r="BD25" s="32">
        <f t="shared" si="39"/>
        <v>0</v>
      </c>
      <c r="BE25" s="32">
        <f t="shared" si="39"/>
        <v>0</v>
      </c>
      <c r="BF25" s="32">
        <f t="shared" si="39"/>
        <v>0</v>
      </c>
      <c r="BG25" s="32">
        <f t="shared" si="39"/>
        <v>0</v>
      </c>
      <c r="BH25" s="32">
        <f t="shared" si="39"/>
        <v>0</v>
      </c>
      <c r="BI25" s="32">
        <f t="shared" si="39"/>
        <v>0</v>
      </c>
      <c r="BJ25" s="32">
        <f t="shared" si="39"/>
        <v>0</v>
      </c>
      <c r="BK25" s="32">
        <f t="shared" si="39"/>
        <v>0</v>
      </c>
      <c r="BL25" s="32">
        <f t="shared" si="39"/>
        <v>0</v>
      </c>
      <c r="BM25" s="32">
        <f t="shared" si="39"/>
        <v>0</v>
      </c>
      <c r="BN25" s="32">
        <f t="shared" si="39"/>
        <v>0</v>
      </c>
      <c r="BO25" s="32">
        <f t="shared" si="39"/>
        <v>0</v>
      </c>
      <c r="BP25" s="32">
        <f t="shared" si="39"/>
        <v>0</v>
      </c>
    </row>
    <row r="26" spans="1:68" s="38" customFormat="1" ht="12.75" customHeight="1" outlineLevel="1" x14ac:dyDescent="0.2">
      <c r="A26" s="27"/>
      <c r="B26" s="67">
        <f>Remaining!A26</f>
        <v>0</v>
      </c>
      <c r="C26" s="28">
        <f>Remaining!B26</f>
        <v>0</v>
      </c>
      <c r="D26" s="32">
        <f t="shared" si="34"/>
        <v>0</v>
      </c>
      <c r="E26" s="32">
        <f t="shared" si="34"/>
        <v>0</v>
      </c>
      <c r="F26" s="32">
        <f t="shared" si="34"/>
        <v>0</v>
      </c>
      <c r="G26" s="32"/>
      <c r="H26" s="32">
        <f t="shared" si="35"/>
        <v>0</v>
      </c>
      <c r="I26" s="32">
        <f t="shared" si="35"/>
        <v>0</v>
      </c>
      <c r="J26" s="32">
        <f t="shared" si="35"/>
        <v>0</v>
      </c>
      <c r="K26" s="32">
        <f t="shared" si="35"/>
        <v>0</v>
      </c>
      <c r="L26" s="32">
        <f t="shared" si="35"/>
        <v>0</v>
      </c>
      <c r="M26" s="32">
        <f t="shared" si="35"/>
        <v>0</v>
      </c>
      <c r="N26" s="32">
        <f t="shared" si="35"/>
        <v>0</v>
      </c>
      <c r="O26" s="32">
        <f t="shared" si="35"/>
        <v>0</v>
      </c>
      <c r="P26" s="32">
        <f t="shared" si="35"/>
        <v>0</v>
      </c>
      <c r="Q26" s="32">
        <f t="shared" si="35"/>
        <v>0</v>
      </c>
      <c r="R26" s="32">
        <f t="shared" si="36"/>
        <v>0</v>
      </c>
      <c r="S26" s="32">
        <f t="shared" si="36"/>
        <v>0</v>
      </c>
      <c r="T26" s="32">
        <f t="shared" si="36"/>
        <v>0</v>
      </c>
      <c r="U26" s="32">
        <f t="shared" si="36"/>
        <v>0</v>
      </c>
      <c r="V26" s="32">
        <f t="shared" si="36"/>
        <v>0</v>
      </c>
      <c r="W26" s="32">
        <f t="shared" si="36"/>
        <v>0</v>
      </c>
      <c r="X26" s="32">
        <f t="shared" si="36"/>
        <v>0</v>
      </c>
      <c r="Y26" s="32">
        <f t="shared" si="36"/>
        <v>0</v>
      </c>
      <c r="Z26" s="32">
        <f t="shared" si="36"/>
        <v>0</v>
      </c>
      <c r="AA26" s="32">
        <f t="shared" si="36"/>
        <v>0</v>
      </c>
      <c r="AB26" s="32">
        <f t="shared" si="37"/>
        <v>0</v>
      </c>
      <c r="AC26" s="32">
        <f t="shared" si="37"/>
        <v>0</v>
      </c>
      <c r="AD26" s="32">
        <f t="shared" si="37"/>
        <v>0</v>
      </c>
      <c r="AE26" s="32">
        <f t="shared" si="37"/>
        <v>0</v>
      </c>
      <c r="AF26" s="32">
        <f t="shared" si="37"/>
        <v>0</v>
      </c>
      <c r="AG26" s="32">
        <f t="shared" si="37"/>
        <v>0</v>
      </c>
      <c r="AH26" s="32">
        <f t="shared" si="37"/>
        <v>0</v>
      </c>
      <c r="AI26" s="32">
        <f t="shared" si="37"/>
        <v>0</v>
      </c>
      <c r="AJ26" s="32">
        <f t="shared" si="37"/>
        <v>0</v>
      </c>
      <c r="AK26" s="32">
        <f t="shared" si="37"/>
        <v>0</v>
      </c>
      <c r="AL26" s="32">
        <f t="shared" si="38"/>
        <v>0</v>
      </c>
      <c r="AM26" s="32">
        <f t="shared" si="38"/>
        <v>0</v>
      </c>
      <c r="AN26" s="32">
        <f t="shared" si="38"/>
        <v>0</v>
      </c>
      <c r="AO26" s="32">
        <f t="shared" si="38"/>
        <v>0</v>
      </c>
      <c r="AP26" s="32">
        <f t="shared" si="38"/>
        <v>0</v>
      </c>
      <c r="AQ26" s="32">
        <f t="shared" si="38"/>
        <v>0</v>
      </c>
      <c r="AR26" s="32">
        <f t="shared" si="38"/>
        <v>0</v>
      </c>
      <c r="AS26" s="32">
        <f t="shared" si="38"/>
        <v>0</v>
      </c>
      <c r="AT26" s="32">
        <f t="shared" si="38"/>
        <v>0</v>
      </c>
      <c r="AU26" s="32">
        <f t="shared" si="38"/>
        <v>0</v>
      </c>
      <c r="AV26" s="32">
        <f t="shared" si="39"/>
        <v>0</v>
      </c>
      <c r="AW26" s="32">
        <f t="shared" si="39"/>
        <v>0</v>
      </c>
      <c r="AX26" s="32">
        <f t="shared" si="39"/>
        <v>0</v>
      </c>
      <c r="AY26" s="32">
        <f t="shared" si="39"/>
        <v>0</v>
      </c>
      <c r="AZ26" s="32">
        <f t="shared" si="39"/>
        <v>0</v>
      </c>
      <c r="BA26" s="32">
        <f t="shared" si="39"/>
        <v>0</v>
      </c>
      <c r="BB26" s="32">
        <f t="shared" si="39"/>
        <v>0</v>
      </c>
      <c r="BC26" s="32">
        <f t="shared" si="39"/>
        <v>0</v>
      </c>
      <c r="BD26" s="32">
        <f t="shared" si="39"/>
        <v>0</v>
      </c>
      <c r="BE26" s="32">
        <f t="shared" si="39"/>
        <v>0</v>
      </c>
      <c r="BF26" s="32">
        <f t="shared" si="39"/>
        <v>0</v>
      </c>
      <c r="BG26" s="32">
        <f t="shared" si="39"/>
        <v>0</v>
      </c>
      <c r="BH26" s="32">
        <f t="shared" si="39"/>
        <v>0</v>
      </c>
      <c r="BI26" s="32">
        <f t="shared" si="39"/>
        <v>0</v>
      </c>
      <c r="BJ26" s="32">
        <f t="shared" si="39"/>
        <v>0</v>
      </c>
      <c r="BK26" s="32">
        <f t="shared" si="39"/>
        <v>0</v>
      </c>
      <c r="BL26" s="32">
        <f t="shared" si="39"/>
        <v>0</v>
      </c>
      <c r="BM26" s="32">
        <f t="shared" si="39"/>
        <v>0</v>
      </c>
      <c r="BN26" s="32">
        <f t="shared" si="39"/>
        <v>0</v>
      </c>
      <c r="BO26" s="32">
        <f t="shared" si="39"/>
        <v>0</v>
      </c>
      <c r="BP26" s="32">
        <f t="shared" si="39"/>
        <v>0</v>
      </c>
    </row>
    <row r="27" spans="1:68" ht="12.75" customHeight="1" x14ac:dyDescent="0.2">
      <c r="A27" s="30"/>
      <c r="B27" s="149" t="str">
        <f>Remaining!A27</f>
        <v>06.</v>
      </c>
      <c r="C27" s="150" t="str">
        <f>Remaining!B27</f>
        <v>Electrical Engineering &amp; Design</v>
      </c>
      <c r="D27" s="150">
        <f>SUM(D28:D30)</f>
        <v>0</v>
      </c>
      <c r="E27" s="150">
        <f t="shared" ref="E27:AZ27" si="40">SUM(E28:E30)</f>
        <v>0</v>
      </c>
      <c r="F27" s="150">
        <f t="shared" si="40"/>
        <v>0</v>
      </c>
      <c r="G27" s="150"/>
      <c r="H27" s="150">
        <f t="shared" si="40"/>
        <v>0</v>
      </c>
      <c r="I27" s="150">
        <f t="shared" si="40"/>
        <v>0</v>
      </c>
      <c r="J27" s="150">
        <f t="shared" si="40"/>
        <v>0</v>
      </c>
      <c r="K27" s="150">
        <f t="shared" si="40"/>
        <v>0</v>
      </c>
      <c r="L27" s="150">
        <f t="shared" si="40"/>
        <v>0</v>
      </c>
      <c r="M27" s="150">
        <f t="shared" si="40"/>
        <v>0</v>
      </c>
      <c r="N27" s="150">
        <f t="shared" si="40"/>
        <v>0</v>
      </c>
      <c r="O27" s="150">
        <f t="shared" si="40"/>
        <v>0</v>
      </c>
      <c r="P27" s="150">
        <f t="shared" si="40"/>
        <v>0</v>
      </c>
      <c r="Q27" s="150">
        <f t="shared" si="40"/>
        <v>0</v>
      </c>
      <c r="R27" s="150">
        <f t="shared" si="40"/>
        <v>0</v>
      </c>
      <c r="S27" s="150">
        <f t="shared" si="40"/>
        <v>0</v>
      </c>
      <c r="T27" s="150">
        <f t="shared" si="40"/>
        <v>0</v>
      </c>
      <c r="U27" s="150">
        <f t="shared" si="40"/>
        <v>0</v>
      </c>
      <c r="V27" s="150">
        <f t="shared" si="40"/>
        <v>0</v>
      </c>
      <c r="W27" s="150">
        <f t="shared" si="40"/>
        <v>0</v>
      </c>
      <c r="X27" s="150">
        <f t="shared" si="40"/>
        <v>0</v>
      </c>
      <c r="Y27" s="150">
        <f t="shared" si="40"/>
        <v>0</v>
      </c>
      <c r="Z27" s="150">
        <f t="shared" si="40"/>
        <v>0</v>
      </c>
      <c r="AA27" s="150">
        <f t="shared" si="40"/>
        <v>0</v>
      </c>
      <c r="AB27" s="150">
        <f t="shared" si="40"/>
        <v>0</v>
      </c>
      <c r="AC27" s="150">
        <f t="shared" si="40"/>
        <v>0</v>
      </c>
      <c r="AD27" s="150">
        <f t="shared" si="40"/>
        <v>0</v>
      </c>
      <c r="AE27" s="150">
        <f t="shared" si="40"/>
        <v>0</v>
      </c>
      <c r="AF27" s="150">
        <f t="shared" si="40"/>
        <v>0</v>
      </c>
      <c r="AG27" s="150">
        <f t="shared" si="40"/>
        <v>0</v>
      </c>
      <c r="AH27" s="150">
        <f t="shared" si="40"/>
        <v>0</v>
      </c>
      <c r="AI27" s="150">
        <f t="shared" si="40"/>
        <v>0</v>
      </c>
      <c r="AJ27" s="150">
        <f t="shared" si="40"/>
        <v>0</v>
      </c>
      <c r="AK27" s="150">
        <f t="shared" si="40"/>
        <v>0</v>
      </c>
      <c r="AL27" s="150">
        <f t="shared" si="40"/>
        <v>0</v>
      </c>
      <c r="AM27" s="150">
        <f t="shared" si="40"/>
        <v>0</v>
      </c>
      <c r="AN27" s="150">
        <f t="shared" si="40"/>
        <v>0</v>
      </c>
      <c r="AO27" s="150">
        <f t="shared" si="40"/>
        <v>0</v>
      </c>
      <c r="AP27" s="150">
        <f t="shared" si="40"/>
        <v>0</v>
      </c>
      <c r="AQ27" s="150">
        <f t="shared" si="40"/>
        <v>0</v>
      </c>
      <c r="AR27" s="150">
        <f t="shared" si="40"/>
        <v>0</v>
      </c>
      <c r="AS27" s="150">
        <f t="shared" si="40"/>
        <v>0</v>
      </c>
      <c r="AT27" s="150">
        <f t="shared" si="40"/>
        <v>0</v>
      </c>
      <c r="AU27" s="150">
        <f t="shared" si="40"/>
        <v>0</v>
      </c>
      <c r="AV27" s="150">
        <f t="shared" si="40"/>
        <v>0</v>
      </c>
      <c r="AW27" s="150">
        <f t="shared" si="40"/>
        <v>0</v>
      </c>
      <c r="AX27" s="150">
        <f t="shared" si="40"/>
        <v>0</v>
      </c>
      <c r="AY27" s="150">
        <f t="shared" si="40"/>
        <v>0</v>
      </c>
      <c r="AZ27" s="150">
        <f t="shared" si="40"/>
        <v>0</v>
      </c>
      <c r="BA27" s="150">
        <f t="shared" ref="BA27:BP27" si="41">SUM(BA28:BA30)</f>
        <v>0</v>
      </c>
      <c r="BB27" s="150">
        <f t="shared" si="41"/>
        <v>0</v>
      </c>
      <c r="BC27" s="150">
        <f t="shared" si="41"/>
        <v>0</v>
      </c>
      <c r="BD27" s="150">
        <f t="shared" si="41"/>
        <v>0</v>
      </c>
      <c r="BE27" s="150">
        <f t="shared" si="41"/>
        <v>0</v>
      </c>
      <c r="BF27" s="150">
        <f t="shared" si="41"/>
        <v>0</v>
      </c>
      <c r="BG27" s="150">
        <f t="shared" si="41"/>
        <v>0</v>
      </c>
      <c r="BH27" s="150">
        <f t="shared" si="41"/>
        <v>0</v>
      </c>
      <c r="BI27" s="150">
        <f t="shared" si="41"/>
        <v>0</v>
      </c>
      <c r="BJ27" s="150">
        <f t="shared" si="41"/>
        <v>0</v>
      </c>
      <c r="BK27" s="150">
        <f t="shared" si="41"/>
        <v>0</v>
      </c>
      <c r="BL27" s="150">
        <f t="shared" si="41"/>
        <v>0</v>
      </c>
      <c r="BM27" s="150">
        <f t="shared" si="41"/>
        <v>0</v>
      </c>
      <c r="BN27" s="150">
        <f t="shared" si="41"/>
        <v>0</v>
      </c>
      <c r="BO27" s="150">
        <f t="shared" si="41"/>
        <v>0</v>
      </c>
      <c r="BP27" s="150">
        <f t="shared" si="41"/>
        <v>0</v>
      </c>
    </row>
    <row r="28" spans="1:68" ht="12.75" customHeight="1" outlineLevel="1" x14ac:dyDescent="0.2">
      <c r="A28" s="30"/>
      <c r="B28" s="67">
        <f>Remaining!A28</f>
        <v>330</v>
      </c>
      <c r="C28" s="28" t="str">
        <f>Remaining!B28</f>
        <v xml:space="preserve">Electrical Engineering         </v>
      </c>
      <c r="D28" s="32">
        <f t="shared" ref="D28:F30" si="42">SUMIF($B$66:$B$90,$B28,D$66:D$90)</f>
        <v>0</v>
      </c>
      <c r="E28" s="32">
        <f t="shared" si="42"/>
        <v>0</v>
      </c>
      <c r="F28" s="32">
        <f t="shared" si="42"/>
        <v>0</v>
      </c>
      <c r="G28" s="32"/>
      <c r="H28" s="32">
        <f t="shared" ref="H28:Q30" si="43">SUMIF($B$66:$B$90,$B28,H$66:H$90)</f>
        <v>0</v>
      </c>
      <c r="I28" s="32">
        <f t="shared" si="43"/>
        <v>0</v>
      </c>
      <c r="J28" s="32">
        <f t="shared" si="43"/>
        <v>0</v>
      </c>
      <c r="K28" s="32">
        <f t="shared" si="43"/>
        <v>0</v>
      </c>
      <c r="L28" s="32">
        <f t="shared" si="43"/>
        <v>0</v>
      </c>
      <c r="M28" s="32">
        <f t="shared" si="43"/>
        <v>0</v>
      </c>
      <c r="N28" s="32">
        <f t="shared" si="43"/>
        <v>0</v>
      </c>
      <c r="O28" s="32">
        <f t="shared" si="43"/>
        <v>0</v>
      </c>
      <c r="P28" s="32">
        <f t="shared" si="43"/>
        <v>0</v>
      </c>
      <c r="Q28" s="32">
        <f t="shared" si="43"/>
        <v>0</v>
      </c>
      <c r="R28" s="32">
        <f t="shared" ref="R28:AA30" si="44">SUMIF($B$66:$B$90,$B28,R$66:R$90)</f>
        <v>0</v>
      </c>
      <c r="S28" s="32">
        <f t="shared" si="44"/>
        <v>0</v>
      </c>
      <c r="T28" s="32">
        <f t="shared" si="44"/>
        <v>0</v>
      </c>
      <c r="U28" s="32">
        <f t="shared" si="44"/>
        <v>0</v>
      </c>
      <c r="V28" s="32">
        <f t="shared" si="44"/>
        <v>0</v>
      </c>
      <c r="W28" s="32">
        <f t="shared" si="44"/>
        <v>0</v>
      </c>
      <c r="X28" s="32">
        <f t="shared" si="44"/>
        <v>0</v>
      </c>
      <c r="Y28" s="32">
        <f t="shared" si="44"/>
        <v>0</v>
      </c>
      <c r="Z28" s="32">
        <f t="shared" si="44"/>
        <v>0</v>
      </c>
      <c r="AA28" s="32">
        <f t="shared" si="44"/>
        <v>0</v>
      </c>
      <c r="AB28" s="32">
        <f t="shared" ref="AB28:AK30" si="45">SUMIF($B$66:$B$90,$B28,AB$66:AB$90)</f>
        <v>0</v>
      </c>
      <c r="AC28" s="32">
        <f t="shared" si="45"/>
        <v>0</v>
      </c>
      <c r="AD28" s="32">
        <f t="shared" si="45"/>
        <v>0</v>
      </c>
      <c r="AE28" s="32">
        <f t="shared" si="45"/>
        <v>0</v>
      </c>
      <c r="AF28" s="32">
        <f t="shared" si="45"/>
        <v>0</v>
      </c>
      <c r="AG28" s="32">
        <f t="shared" si="45"/>
        <v>0</v>
      </c>
      <c r="AH28" s="32">
        <f t="shared" si="45"/>
        <v>0</v>
      </c>
      <c r="AI28" s="32">
        <f t="shared" si="45"/>
        <v>0</v>
      </c>
      <c r="AJ28" s="32">
        <f t="shared" si="45"/>
        <v>0</v>
      </c>
      <c r="AK28" s="32">
        <f t="shared" si="45"/>
        <v>0</v>
      </c>
      <c r="AL28" s="32">
        <f t="shared" ref="AL28:AU30" si="46">SUMIF($B$66:$B$90,$B28,AL$66:AL$90)</f>
        <v>0</v>
      </c>
      <c r="AM28" s="32">
        <f t="shared" si="46"/>
        <v>0</v>
      </c>
      <c r="AN28" s="32">
        <f t="shared" si="46"/>
        <v>0</v>
      </c>
      <c r="AO28" s="32">
        <f t="shared" si="46"/>
        <v>0</v>
      </c>
      <c r="AP28" s="32">
        <f t="shared" si="46"/>
        <v>0</v>
      </c>
      <c r="AQ28" s="32">
        <f t="shared" si="46"/>
        <v>0</v>
      </c>
      <c r="AR28" s="32">
        <f t="shared" si="46"/>
        <v>0</v>
      </c>
      <c r="AS28" s="32">
        <f t="shared" si="46"/>
        <v>0</v>
      </c>
      <c r="AT28" s="32">
        <f t="shared" si="46"/>
        <v>0</v>
      </c>
      <c r="AU28" s="32">
        <f t="shared" si="46"/>
        <v>0</v>
      </c>
      <c r="AV28" s="32">
        <f t="shared" ref="AV28:BP30" si="47">SUMIF($B$66:$B$90,$B28,AV$66:AV$90)</f>
        <v>0</v>
      </c>
      <c r="AW28" s="32">
        <f t="shared" si="47"/>
        <v>0</v>
      </c>
      <c r="AX28" s="32">
        <f t="shared" si="47"/>
        <v>0</v>
      </c>
      <c r="AY28" s="32">
        <f t="shared" si="47"/>
        <v>0</v>
      </c>
      <c r="AZ28" s="32">
        <f t="shared" si="47"/>
        <v>0</v>
      </c>
      <c r="BA28" s="32">
        <f t="shared" si="47"/>
        <v>0</v>
      </c>
      <c r="BB28" s="32">
        <f t="shared" si="47"/>
        <v>0</v>
      </c>
      <c r="BC28" s="32">
        <f t="shared" si="47"/>
        <v>0</v>
      </c>
      <c r="BD28" s="32">
        <f t="shared" si="47"/>
        <v>0</v>
      </c>
      <c r="BE28" s="32">
        <f t="shared" si="47"/>
        <v>0</v>
      </c>
      <c r="BF28" s="32">
        <f t="shared" si="47"/>
        <v>0</v>
      </c>
      <c r="BG28" s="32">
        <f t="shared" si="47"/>
        <v>0</v>
      </c>
      <c r="BH28" s="32">
        <f t="shared" si="47"/>
        <v>0</v>
      </c>
      <c r="BI28" s="32">
        <f t="shared" si="47"/>
        <v>0</v>
      </c>
      <c r="BJ28" s="32">
        <f t="shared" si="47"/>
        <v>0</v>
      </c>
      <c r="BK28" s="32">
        <f t="shared" si="47"/>
        <v>0</v>
      </c>
      <c r="BL28" s="32">
        <f t="shared" si="47"/>
        <v>0</v>
      </c>
      <c r="BM28" s="32">
        <f t="shared" si="47"/>
        <v>0</v>
      </c>
      <c r="BN28" s="32">
        <f t="shared" si="47"/>
        <v>0</v>
      </c>
      <c r="BO28" s="32">
        <f t="shared" si="47"/>
        <v>0</v>
      </c>
      <c r="BP28" s="32">
        <f t="shared" si="47"/>
        <v>0</v>
      </c>
    </row>
    <row r="29" spans="1:68" ht="12.75" customHeight="1" outlineLevel="1" x14ac:dyDescent="0.2">
      <c r="A29" s="30"/>
      <c r="B29" s="67">
        <f>Remaining!A29</f>
        <v>430</v>
      </c>
      <c r="C29" s="28" t="str">
        <f>Remaining!B29</f>
        <v xml:space="preserve">Electrical Design              </v>
      </c>
      <c r="D29" s="32">
        <f t="shared" si="42"/>
        <v>0</v>
      </c>
      <c r="E29" s="32">
        <f t="shared" si="42"/>
        <v>0</v>
      </c>
      <c r="F29" s="32">
        <f t="shared" si="42"/>
        <v>0</v>
      </c>
      <c r="G29" s="32"/>
      <c r="H29" s="32">
        <f t="shared" si="43"/>
        <v>0</v>
      </c>
      <c r="I29" s="32">
        <f t="shared" si="43"/>
        <v>0</v>
      </c>
      <c r="J29" s="32">
        <f t="shared" si="43"/>
        <v>0</v>
      </c>
      <c r="K29" s="32">
        <f t="shared" si="43"/>
        <v>0</v>
      </c>
      <c r="L29" s="32">
        <f t="shared" si="43"/>
        <v>0</v>
      </c>
      <c r="M29" s="32">
        <f t="shared" si="43"/>
        <v>0</v>
      </c>
      <c r="N29" s="32">
        <f t="shared" si="43"/>
        <v>0</v>
      </c>
      <c r="O29" s="32">
        <f t="shared" si="43"/>
        <v>0</v>
      </c>
      <c r="P29" s="32">
        <f t="shared" si="43"/>
        <v>0</v>
      </c>
      <c r="Q29" s="32">
        <f t="shared" si="43"/>
        <v>0</v>
      </c>
      <c r="R29" s="32">
        <f t="shared" si="44"/>
        <v>0</v>
      </c>
      <c r="S29" s="32">
        <f t="shared" si="44"/>
        <v>0</v>
      </c>
      <c r="T29" s="32">
        <f t="shared" si="44"/>
        <v>0</v>
      </c>
      <c r="U29" s="32">
        <f t="shared" si="44"/>
        <v>0</v>
      </c>
      <c r="V29" s="32">
        <f t="shared" si="44"/>
        <v>0</v>
      </c>
      <c r="W29" s="32">
        <f t="shared" si="44"/>
        <v>0</v>
      </c>
      <c r="X29" s="32">
        <f t="shared" si="44"/>
        <v>0</v>
      </c>
      <c r="Y29" s="32">
        <f t="shared" si="44"/>
        <v>0</v>
      </c>
      <c r="Z29" s="32">
        <f t="shared" si="44"/>
        <v>0</v>
      </c>
      <c r="AA29" s="32">
        <f t="shared" si="44"/>
        <v>0</v>
      </c>
      <c r="AB29" s="32">
        <f t="shared" si="45"/>
        <v>0</v>
      </c>
      <c r="AC29" s="32">
        <f t="shared" si="45"/>
        <v>0</v>
      </c>
      <c r="AD29" s="32">
        <f t="shared" si="45"/>
        <v>0</v>
      </c>
      <c r="AE29" s="32">
        <f t="shared" si="45"/>
        <v>0</v>
      </c>
      <c r="AF29" s="32">
        <f t="shared" si="45"/>
        <v>0</v>
      </c>
      <c r="AG29" s="32">
        <f t="shared" si="45"/>
        <v>0</v>
      </c>
      <c r="AH29" s="32">
        <f t="shared" si="45"/>
        <v>0</v>
      </c>
      <c r="AI29" s="32">
        <f t="shared" si="45"/>
        <v>0</v>
      </c>
      <c r="AJ29" s="32">
        <f t="shared" si="45"/>
        <v>0</v>
      </c>
      <c r="AK29" s="32">
        <f t="shared" si="45"/>
        <v>0</v>
      </c>
      <c r="AL29" s="32">
        <f t="shared" si="46"/>
        <v>0</v>
      </c>
      <c r="AM29" s="32">
        <f t="shared" si="46"/>
        <v>0</v>
      </c>
      <c r="AN29" s="32">
        <f t="shared" si="46"/>
        <v>0</v>
      </c>
      <c r="AO29" s="32">
        <f t="shared" si="46"/>
        <v>0</v>
      </c>
      <c r="AP29" s="32">
        <f t="shared" si="46"/>
        <v>0</v>
      </c>
      <c r="AQ29" s="32">
        <f t="shared" si="46"/>
        <v>0</v>
      </c>
      <c r="AR29" s="32">
        <f t="shared" si="46"/>
        <v>0</v>
      </c>
      <c r="AS29" s="32">
        <f t="shared" si="46"/>
        <v>0</v>
      </c>
      <c r="AT29" s="32">
        <f t="shared" si="46"/>
        <v>0</v>
      </c>
      <c r="AU29" s="32">
        <f t="shared" si="46"/>
        <v>0</v>
      </c>
      <c r="AV29" s="32">
        <f t="shared" si="47"/>
        <v>0</v>
      </c>
      <c r="AW29" s="32">
        <f t="shared" si="47"/>
        <v>0</v>
      </c>
      <c r="AX29" s="32">
        <f t="shared" si="47"/>
        <v>0</v>
      </c>
      <c r="AY29" s="32">
        <f t="shared" si="47"/>
        <v>0</v>
      </c>
      <c r="AZ29" s="32">
        <f t="shared" si="47"/>
        <v>0</v>
      </c>
      <c r="BA29" s="32">
        <f t="shared" si="47"/>
        <v>0</v>
      </c>
      <c r="BB29" s="32">
        <f t="shared" si="47"/>
        <v>0</v>
      </c>
      <c r="BC29" s="32">
        <f t="shared" si="47"/>
        <v>0</v>
      </c>
      <c r="BD29" s="32">
        <f t="shared" si="47"/>
        <v>0</v>
      </c>
      <c r="BE29" s="32">
        <f t="shared" si="47"/>
        <v>0</v>
      </c>
      <c r="BF29" s="32">
        <f t="shared" si="47"/>
        <v>0</v>
      </c>
      <c r="BG29" s="32">
        <f t="shared" si="47"/>
        <v>0</v>
      </c>
      <c r="BH29" s="32">
        <f t="shared" si="47"/>
        <v>0</v>
      </c>
      <c r="BI29" s="32">
        <f t="shared" si="47"/>
        <v>0</v>
      </c>
      <c r="BJ29" s="32">
        <f t="shared" si="47"/>
        <v>0</v>
      </c>
      <c r="BK29" s="32">
        <f t="shared" si="47"/>
        <v>0</v>
      </c>
      <c r="BL29" s="32">
        <f t="shared" si="47"/>
        <v>0</v>
      </c>
      <c r="BM29" s="32">
        <f t="shared" si="47"/>
        <v>0</v>
      </c>
      <c r="BN29" s="32">
        <f t="shared" si="47"/>
        <v>0</v>
      </c>
      <c r="BO29" s="32">
        <f t="shared" si="47"/>
        <v>0</v>
      </c>
      <c r="BP29" s="32">
        <f t="shared" si="47"/>
        <v>0</v>
      </c>
    </row>
    <row r="30" spans="1:68" s="38" customFormat="1" ht="12.75" customHeight="1" outlineLevel="1" x14ac:dyDescent="0.2">
      <c r="A30" s="27"/>
      <c r="B30" s="67">
        <f>Remaining!A30</f>
        <v>0</v>
      </c>
      <c r="C30" s="28">
        <f>Remaining!B30</f>
        <v>0</v>
      </c>
      <c r="D30" s="32">
        <f t="shared" si="42"/>
        <v>0</v>
      </c>
      <c r="E30" s="32">
        <f t="shared" si="42"/>
        <v>0</v>
      </c>
      <c r="F30" s="32">
        <f t="shared" si="42"/>
        <v>0</v>
      </c>
      <c r="G30" s="32"/>
      <c r="H30" s="32">
        <f t="shared" si="43"/>
        <v>0</v>
      </c>
      <c r="I30" s="32">
        <f t="shared" si="43"/>
        <v>0</v>
      </c>
      <c r="J30" s="32">
        <f t="shared" si="43"/>
        <v>0</v>
      </c>
      <c r="K30" s="32">
        <f t="shared" si="43"/>
        <v>0</v>
      </c>
      <c r="L30" s="32">
        <f t="shared" si="43"/>
        <v>0</v>
      </c>
      <c r="M30" s="32">
        <f t="shared" si="43"/>
        <v>0</v>
      </c>
      <c r="N30" s="32">
        <f t="shared" si="43"/>
        <v>0</v>
      </c>
      <c r="O30" s="32">
        <f t="shared" si="43"/>
        <v>0</v>
      </c>
      <c r="P30" s="32">
        <f t="shared" si="43"/>
        <v>0</v>
      </c>
      <c r="Q30" s="32">
        <f t="shared" si="43"/>
        <v>0</v>
      </c>
      <c r="R30" s="32">
        <f t="shared" si="44"/>
        <v>0</v>
      </c>
      <c r="S30" s="32">
        <f t="shared" si="44"/>
        <v>0</v>
      </c>
      <c r="T30" s="32">
        <f t="shared" si="44"/>
        <v>0</v>
      </c>
      <c r="U30" s="32">
        <f t="shared" si="44"/>
        <v>0</v>
      </c>
      <c r="V30" s="32">
        <f t="shared" si="44"/>
        <v>0</v>
      </c>
      <c r="W30" s="32">
        <f t="shared" si="44"/>
        <v>0</v>
      </c>
      <c r="X30" s="32">
        <f t="shared" si="44"/>
        <v>0</v>
      </c>
      <c r="Y30" s="32">
        <f t="shared" si="44"/>
        <v>0</v>
      </c>
      <c r="Z30" s="32">
        <f t="shared" si="44"/>
        <v>0</v>
      </c>
      <c r="AA30" s="32">
        <f t="shared" si="44"/>
        <v>0</v>
      </c>
      <c r="AB30" s="32">
        <f t="shared" si="45"/>
        <v>0</v>
      </c>
      <c r="AC30" s="32">
        <f t="shared" si="45"/>
        <v>0</v>
      </c>
      <c r="AD30" s="32">
        <f t="shared" si="45"/>
        <v>0</v>
      </c>
      <c r="AE30" s="32">
        <f t="shared" si="45"/>
        <v>0</v>
      </c>
      <c r="AF30" s="32">
        <f t="shared" si="45"/>
        <v>0</v>
      </c>
      <c r="AG30" s="32">
        <f t="shared" si="45"/>
        <v>0</v>
      </c>
      <c r="AH30" s="32">
        <f t="shared" si="45"/>
        <v>0</v>
      </c>
      <c r="AI30" s="32">
        <f t="shared" si="45"/>
        <v>0</v>
      </c>
      <c r="AJ30" s="32">
        <f t="shared" si="45"/>
        <v>0</v>
      </c>
      <c r="AK30" s="32">
        <f t="shared" si="45"/>
        <v>0</v>
      </c>
      <c r="AL30" s="32">
        <f t="shared" si="46"/>
        <v>0</v>
      </c>
      <c r="AM30" s="32">
        <f t="shared" si="46"/>
        <v>0</v>
      </c>
      <c r="AN30" s="32">
        <f t="shared" si="46"/>
        <v>0</v>
      </c>
      <c r="AO30" s="32">
        <f t="shared" si="46"/>
        <v>0</v>
      </c>
      <c r="AP30" s="32">
        <f t="shared" si="46"/>
        <v>0</v>
      </c>
      <c r="AQ30" s="32">
        <f t="shared" si="46"/>
        <v>0</v>
      </c>
      <c r="AR30" s="32">
        <f t="shared" si="46"/>
        <v>0</v>
      </c>
      <c r="AS30" s="32">
        <f t="shared" si="46"/>
        <v>0</v>
      </c>
      <c r="AT30" s="32">
        <f t="shared" si="46"/>
        <v>0</v>
      </c>
      <c r="AU30" s="32">
        <f t="shared" si="46"/>
        <v>0</v>
      </c>
      <c r="AV30" s="32">
        <f t="shared" si="47"/>
        <v>0</v>
      </c>
      <c r="AW30" s="32">
        <f t="shared" si="47"/>
        <v>0</v>
      </c>
      <c r="AX30" s="32">
        <f t="shared" si="47"/>
        <v>0</v>
      </c>
      <c r="AY30" s="32">
        <f t="shared" si="47"/>
        <v>0</v>
      </c>
      <c r="AZ30" s="32">
        <f t="shared" si="47"/>
        <v>0</v>
      </c>
      <c r="BA30" s="32">
        <f t="shared" si="47"/>
        <v>0</v>
      </c>
      <c r="BB30" s="32">
        <f t="shared" si="47"/>
        <v>0</v>
      </c>
      <c r="BC30" s="32">
        <f t="shared" si="47"/>
        <v>0</v>
      </c>
      <c r="BD30" s="32">
        <f t="shared" si="47"/>
        <v>0</v>
      </c>
      <c r="BE30" s="32">
        <f t="shared" si="47"/>
        <v>0</v>
      </c>
      <c r="BF30" s="32">
        <f t="shared" si="47"/>
        <v>0</v>
      </c>
      <c r="BG30" s="32">
        <f t="shared" si="47"/>
        <v>0</v>
      </c>
      <c r="BH30" s="32">
        <f t="shared" si="47"/>
        <v>0</v>
      </c>
      <c r="BI30" s="32">
        <f t="shared" si="47"/>
        <v>0</v>
      </c>
      <c r="BJ30" s="32">
        <f t="shared" si="47"/>
        <v>0</v>
      </c>
      <c r="BK30" s="32">
        <f t="shared" si="47"/>
        <v>0</v>
      </c>
      <c r="BL30" s="32">
        <f t="shared" si="47"/>
        <v>0</v>
      </c>
      <c r="BM30" s="32">
        <f t="shared" si="47"/>
        <v>0</v>
      </c>
      <c r="BN30" s="32">
        <f t="shared" si="47"/>
        <v>0</v>
      </c>
      <c r="BO30" s="32">
        <f t="shared" si="47"/>
        <v>0</v>
      </c>
      <c r="BP30" s="32">
        <f t="shared" si="47"/>
        <v>0</v>
      </c>
    </row>
    <row r="31" spans="1:68" ht="12.75" customHeight="1" x14ac:dyDescent="0.2">
      <c r="A31" s="30"/>
      <c r="B31" s="149" t="str">
        <f>Remaining!A31</f>
        <v>07.</v>
      </c>
      <c r="C31" s="150" t="str">
        <f>Remaining!B31</f>
        <v>Instrumentation &amp; Controls</v>
      </c>
      <c r="D31" s="150">
        <f>SUM(D32:D36)</f>
        <v>0</v>
      </c>
      <c r="E31" s="150">
        <f t="shared" ref="E31:AZ31" si="48">SUM(E32:E36)</f>
        <v>0</v>
      </c>
      <c r="F31" s="150">
        <f t="shared" si="48"/>
        <v>0</v>
      </c>
      <c r="G31" s="150"/>
      <c r="H31" s="150">
        <f t="shared" si="48"/>
        <v>0</v>
      </c>
      <c r="I31" s="150">
        <f t="shared" si="48"/>
        <v>0</v>
      </c>
      <c r="J31" s="150">
        <f t="shared" si="48"/>
        <v>0</v>
      </c>
      <c r="K31" s="150">
        <f t="shared" si="48"/>
        <v>0</v>
      </c>
      <c r="L31" s="150">
        <f t="shared" si="48"/>
        <v>0</v>
      </c>
      <c r="M31" s="150">
        <f t="shared" si="48"/>
        <v>0</v>
      </c>
      <c r="N31" s="150">
        <f t="shared" si="48"/>
        <v>0</v>
      </c>
      <c r="O31" s="150">
        <f t="shared" si="48"/>
        <v>0</v>
      </c>
      <c r="P31" s="150">
        <f t="shared" si="48"/>
        <v>0</v>
      </c>
      <c r="Q31" s="150">
        <f t="shared" si="48"/>
        <v>0</v>
      </c>
      <c r="R31" s="150">
        <f t="shared" si="48"/>
        <v>0</v>
      </c>
      <c r="S31" s="150">
        <f t="shared" si="48"/>
        <v>0</v>
      </c>
      <c r="T31" s="150">
        <f t="shared" si="48"/>
        <v>0</v>
      </c>
      <c r="U31" s="150">
        <f t="shared" si="48"/>
        <v>0</v>
      </c>
      <c r="V31" s="150">
        <f t="shared" si="48"/>
        <v>0</v>
      </c>
      <c r="W31" s="150">
        <f t="shared" si="48"/>
        <v>0</v>
      </c>
      <c r="X31" s="150">
        <f t="shared" si="48"/>
        <v>0</v>
      </c>
      <c r="Y31" s="150">
        <f t="shared" si="48"/>
        <v>0</v>
      </c>
      <c r="Z31" s="150">
        <f t="shared" si="48"/>
        <v>0</v>
      </c>
      <c r="AA31" s="150">
        <f t="shared" si="48"/>
        <v>0</v>
      </c>
      <c r="AB31" s="150">
        <f t="shared" si="48"/>
        <v>0</v>
      </c>
      <c r="AC31" s="150">
        <f t="shared" si="48"/>
        <v>0</v>
      </c>
      <c r="AD31" s="150">
        <f t="shared" si="48"/>
        <v>0</v>
      </c>
      <c r="AE31" s="150">
        <f t="shared" si="48"/>
        <v>0</v>
      </c>
      <c r="AF31" s="150">
        <f t="shared" si="48"/>
        <v>0</v>
      </c>
      <c r="AG31" s="150">
        <f t="shared" si="48"/>
        <v>0</v>
      </c>
      <c r="AH31" s="150">
        <f t="shared" si="48"/>
        <v>0</v>
      </c>
      <c r="AI31" s="150">
        <f t="shared" si="48"/>
        <v>0</v>
      </c>
      <c r="AJ31" s="150">
        <f t="shared" si="48"/>
        <v>0</v>
      </c>
      <c r="AK31" s="150">
        <f t="shared" si="48"/>
        <v>0</v>
      </c>
      <c r="AL31" s="150">
        <f t="shared" si="48"/>
        <v>0</v>
      </c>
      <c r="AM31" s="150">
        <f t="shared" si="48"/>
        <v>0</v>
      </c>
      <c r="AN31" s="150">
        <f t="shared" si="48"/>
        <v>0</v>
      </c>
      <c r="AO31" s="150">
        <f t="shared" si="48"/>
        <v>0</v>
      </c>
      <c r="AP31" s="150">
        <f t="shared" si="48"/>
        <v>0</v>
      </c>
      <c r="AQ31" s="150">
        <f t="shared" si="48"/>
        <v>0</v>
      </c>
      <c r="AR31" s="150">
        <f t="shared" si="48"/>
        <v>0</v>
      </c>
      <c r="AS31" s="150">
        <f t="shared" si="48"/>
        <v>0</v>
      </c>
      <c r="AT31" s="150">
        <f t="shared" si="48"/>
        <v>0</v>
      </c>
      <c r="AU31" s="150">
        <f t="shared" si="48"/>
        <v>0</v>
      </c>
      <c r="AV31" s="150">
        <f t="shared" si="48"/>
        <v>0</v>
      </c>
      <c r="AW31" s="150">
        <f t="shared" si="48"/>
        <v>0</v>
      </c>
      <c r="AX31" s="150">
        <f t="shared" si="48"/>
        <v>0</v>
      </c>
      <c r="AY31" s="150">
        <f t="shared" si="48"/>
        <v>0</v>
      </c>
      <c r="AZ31" s="150">
        <f t="shared" si="48"/>
        <v>0</v>
      </c>
      <c r="BA31" s="150">
        <f t="shared" ref="BA31:BP31" si="49">SUM(BA32:BA36)</f>
        <v>0</v>
      </c>
      <c r="BB31" s="150">
        <f t="shared" si="49"/>
        <v>0</v>
      </c>
      <c r="BC31" s="150">
        <f t="shared" si="49"/>
        <v>0</v>
      </c>
      <c r="BD31" s="150">
        <f t="shared" si="49"/>
        <v>0</v>
      </c>
      <c r="BE31" s="150">
        <f t="shared" si="49"/>
        <v>0</v>
      </c>
      <c r="BF31" s="150">
        <f t="shared" si="49"/>
        <v>0</v>
      </c>
      <c r="BG31" s="150">
        <f t="shared" si="49"/>
        <v>0</v>
      </c>
      <c r="BH31" s="150">
        <f t="shared" si="49"/>
        <v>0</v>
      </c>
      <c r="BI31" s="150">
        <f t="shared" si="49"/>
        <v>0</v>
      </c>
      <c r="BJ31" s="150">
        <f t="shared" si="49"/>
        <v>0</v>
      </c>
      <c r="BK31" s="150">
        <f t="shared" si="49"/>
        <v>0</v>
      </c>
      <c r="BL31" s="150">
        <f t="shared" si="49"/>
        <v>0</v>
      </c>
      <c r="BM31" s="150">
        <f t="shared" si="49"/>
        <v>0</v>
      </c>
      <c r="BN31" s="150">
        <f t="shared" si="49"/>
        <v>0</v>
      </c>
      <c r="BO31" s="150">
        <f t="shared" si="49"/>
        <v>0</v>
      </c>
      <c r="BP31" s="150">
        <f t="shared" si="49"/>
        <v>0</v>
      </c>
    </row>
    <row r="32" spans="1:68" ht="12.75" customHeight="1" outlineLevel="1" x14ac:dyDescent="0.2">
      <c r="A32" s="30"/>
      <c r="B32" s="67">
        <f>Remaining!A32</f>
        <v>340</v>
      </c>
      <c r="C32" s="28" t="str">
        <f>Remaining!B32</f>
        <v xml:space="preserve">Instrumentation Engineering              </v>
      </c>
      <c r="D32" s="32">
        <f t="shared" ref="D32:F36" si="50">SUMIF($B$66:$B$90,$B32,D$66:D$90)</f>
        <v>0</v>
      </c>
      <c r="E32" s="32">
        <f t="shared" si="50"/>
        <v>0</v>
      </c>
      <c r="F32" s="32">
        <f t="shared" si="50"/>
        <v>0</v>
      </c>
      <c r="G32" s="32"/>
      <c r="H32" s="32">
        <f t="shared" ref="H32:Q36" si="51">SUMIF($B$66:$B$90,$B32,H$66:H$90)</f>
        <v>0</v>
      </c>
      <c r="I32" s="32">
        <f t="shared" si="51"/>
        <v>0</v>
      </c>
      <c r="J32" s="32">
        <f t="shared" si="51"/>
        <v>0</v>
      </c>
      <c r="K32" s="32">
        <f t="shared" si="51"/>
        <v>0</v>
      </c>
      <c r="L32" s="32">
        <f t="shared" si="51"/>
        <v>0</v>
      </c>
      <c r="M32" s="32">
        <f t="shared" si="51"/>
        <v>0</v>
      </c>
      <c r="N32" s="32">
        <f t="shared" si="51"/>
        <v>0</v>
      </c>
      <c r="O32" s="32">
        <f t="shared" si="51"/>
        <v>0</v>
      </c>
      <c r="P32" s="32">
        <f t="shared" si="51"/>
        <v>0</v>
      </c>
      <c r="Q32" s="32">
        <f t="shared" si="51"/>
        <v>0</v>
      </c>
      <c r="R32" s="32">
        <f t="shared" ref="R32:AA36" si="52">SUMIF($B$66:$B$90,$B32,R$66:R$90)</f>
        <v>0</v>
      </c>
      <c r="S32" s="32">
        <f t="shared" si="52"/>
        <v>0</v>
      </c>
      <c r="T32" s="32">
        <f t="shared" si="52"/>
        <v>0</v>
      </c>
      <c r="U32" s="32">
        <f t="shared" si="52"/>
        <v>0</v>
      </c>
      <c r="V32" s="32">
        <f t="shared" si="52"/>
        <v>0</v>
      </c>
      <c r="W32" s="32">
        <f t="shared" si="52"/>
        <v>0</v>
      </c>
      <c r="X32" s="32">
        <f t="shared" si="52"/>
        <v>0</v>
      </c>
      <c r="Y32" s="32">
        <f t="shared" si="52"/>
        <v>0</v>
      </c>
      <c r="Z32" s="32">
        <f t="shared" si="52"/>
        <v>0</v>
      </c>
      <c r="AA32" s="32">
        <f t="shared" si="52"/>
        <v>0</v>
      </c>
      <c r="AB32" s="32">
        <f t="shared" ref="AB32:AK36" si="53">SUMIF($B$66:$B$90,$B32,AB$66:AB$90)</f>
        <v>0</v>
      </c>
      <c r="AC32" s="32">
        <f t="shared" si="53"/>
        <v>0</v>
      </c>
      <c r="AD32" s="32">
        <f t="shared" si="53"/>
        <v>0</v>
      </c>
      <c r="AE32" s="32">
        <f t="shared" si="53"/>
        <v>0</v>
      </c>
      <c r="AF32" s="32">
        <f t="shared" si="53"/>
        <v>0</v>
      </c>
      <c r="AG32" s="32">
        <f t="shared" si="53"/>
        <v>0</v>
      </c>
      <c r="AH32" s="32">
        <f t="shared" si="53"/>
        <v>0</v>
      </c>
      <c r="AI32" s="32">
        <f t="shared" si="53"/>
        <v>0</v>
      </c>
      <c r="AJ32" s="32">
        <f t="shared" si="53"/>
        <v>0</v>
      </c>
      <c r="AK32" s="32">
        <f t="shared" si="53"/>
        <v>0</v>
      </c>
      <c r="AL32" s="32">
        <f t="shared" ref="AL32:AU36" si="54">SUMIF($B$66:$B$90,$B32,AL$66:AL$90)</f>
        <v>0</v>
      </c>
      <c r="AM32" s="32">
        <f t="shared" si="54"/>
        <v>0</v>
      </c>
      <c r="AN32" s="32">
        <f t="shared" si="54"/>
        <v>0</v>
      </c>
      <c r="AO32" s="32">
        <f t="shared" si="54"/>
        <v>0</v>
      </c>
      <c r="AP32" s="32">
        <f t="shared" si="54"/>
        <v>0</v>
      </c>
      <c r="AQ32" s="32">
        <f t="shared" si="54"/>
        <v>0</v>
      </c>
      <c r="AR32" s="32">
        <f t="shared" si="54"/>
        <v>0</v>
      </c>
      <c r="AS32" s="32">
        <f t="shared" si="54"/>
        <v>0</v>
      </c>
      <c r="AT32" s="32">
        <f t="shared" si="54"/>
        <v>0</v>
      </c>
      <c r="AU32" s="32">
        <f t="shared" si="54"/>
        <v>0</v>
      </c>
      <c r="AV32" s="32">
        <f t="shared" ref="AV32:BP36" si="55">SUMIF($B$66:$B$90,$B32,AV$66:AV$90)</f>
        <v>0</v>
      </c>
      <c r="AW32" s="32">
        <f t="shared" si="55"/>
        <v>0</v>
      </c>
      <c r="AX32" s="32">
        <f t="shared" si="55"/>
        <v>0</v>
      </c>
      <c r="AY32" s="32">
        <f t="shared" si="55"/>
        <v>0</v>
      </c>
      <c r="AZ32" s="32">
        <f t="shared" si="55"/>
        <v>0</v>
      </c>
      <c r="BA32" s="32">
        <f t="shared" si="55"/>
        <v>0</v>
      </c>
      <c r="BB32" s="32">
        <f t="shared" si="55"/>
        <v>0</v>
      </c>
      <c r="BC32" s="32">
        <f t="shared" si="55"/>
        <v>0</v>
      </c>
      <c r="BD32" s="32">
        <f t="shared" si="55"/>
        <v>0</v>
      </c>
      <c r="BE32" s="32">
        <f t="shared" si="55"/>
        <v>0</v>
      </c>
      <c r="BF32" s="32">
        <f t="shared" si="55"/>
        <v>0</v>
      </c>
      <c r="BG32" s="32">
        <f t="shared" si="55"/>
        <v>0</v>
      </c>
      <c r="BH32" s="32">
        <f t="shared" si="55"/>
        <v>0</v>
      </c>
      <c r="BI32" s="32">
        <f t="shared" si="55"/>
        <v>0</v>
      </c>
      <c r="BJ32" s="32">
        <f t="shared" si="55"/>
        <v>0</v>
      </c>
      <c r="BK32" s="32">
        <f t="shared" si="55"/>
        <v>0</v>
      </c>
      <c r="BL32" s="32">
        <f t="shared" si="55"/>
        <v>0</v>
      </c>
      <c r="BM32" s="32">
        <f t="shared" si="55"/>
        <v>0</v>
      </c>
      <c r="BN32" s="32">
        <f t="shared" si="55"/>
        <v>0</v>
      </c>
      <c r="BO32" s="32">
        <f t="shared" si="55"/>
        <v>0</v>
      </c>
      <c r="BP32" s="32">
        <f t="shared" si="55"/>
        <v>0</v>
      </c>
    </row>
    <row r="33" spans="1:68" ht="12.75" customHeight="1" outlineLevel="1" x14ac:dyDescent="0.2">
      <c r="A33" s="30"/>
      <c r="B33" s="67">
        <f>Remaining!A33</f>
        <v>440</v>
      </c>
      <c r="C33" s="28" t="str">
        <f>Remaining!B33</f>
        <v xml:space="preserve">Instrumentation Design         </v>
      </c>
      <c r="D33" s="32">
        <f t="shared" si="50"/>
        <v>0</v>
      </c>
      <c r="E33" s="32">
        <f t="shared" si="50"/>
        <v>0</v>
      </c>
      <c r="F33" s="32">
        <f t="shared" si="50"/>
        <v>0</v>
      </c>
      <c r="G33" s="32"/>
      <c r="H33" s="32">
        <f t="shared" si="51"/>
        <v>0</v>
      </c>
      <c r="I33" s="32">
        <f t="shared" si="51"/>
        <v>0</v>
      </c>
      <c r="J33" s="32">
        <f t="shared" si="51"/>
        <v>0</v>
      </c>
      <c r="K33" s="32">
        <f t="shared" si="51"/>
        <v>0</v>
      </c>
      <c r="L33" s="32">
        <f t="shared" si="51"/>
        <v>0</v>
      </c>
      <c r="M33" s="32">
        <f t="shared" si="51"/>
        <v>0</v>
      </c>
      <c r="N33" s="32">
        <f t="shared" si="51"/>
        <v>0</v>
      </c>
      <c r="O33" s="32">
        <f t="shared" si="51"/>
        <v>0</v>
      </c>
      <c r="P33" s="32">
        <f t="shared" si="51"/>
        <v>0</v>
      </c>
      <c r="Q33" s="32">
        <f t="shared" si="51"/>
        <v>0</v>
      </c>
      <c r="R33" s="32">
        <f t="shared" si="52"/>
        <v>0</v>
      </c>
      <c r="S33" s="32">
        <f t="shared" si="52"/>
        <v>0</v>
      </c>
      <c r="T33" s="32">
        <f t="shared" si="52"/>
        <v>0</v>
      </c>
      <c r="U33" s="32">
        <f t="shared" si="52"/>
        <v>0</v>
      </c>
      <c r="V33" s="32">
        <f t="shared" si="52"/>
        <v>0</v>
      </c>
      <c r="W33" s="32">
        <f t="shared" si="52"/>
        <v>0</v>
      </c>
      <c r="X33" s="32">
        <f t="shared" si="52"/>
        <v>0</v>
      </c>
      <c r="Y33" s="32">
        <f t="shared" si="52"/>
        <v>0</v>
      </c>
      <c r="Z33" s="32">
        <f t="shared" si="52"/>
        <v>0</v>
      </c>
      <c r="AA33" s="32">
        <f t="shared" si="52"/>
        <v>0</v>
      </c>
      <c r="AB33" s="32">
        <f t="shared" si="53"/>
        <v>0</v>
      </c>
      <c r="AC33" s="32">
        <f t="shared" si="53"/>
        <v>0</v>
      </c>
      <c r="AD33" s="32">
        <f t="shared" si="53"/>
        <v>0</v>
      </c>
      <c r="AE33" s="32">
        <f t="shared" si="53"/>
        <v>0</v>
      </c>
      <c r="AF33" s="32">
        <f t="shared" si="53"/>
        <v>0</v>
      </c>
      <c r="AG33" s="32">
        <f t="shared" si="53"/>
        <v>0</v>
      </c>
      <c r="AH33" s="32">
        <f t="shared" si="53"/>
        <v>0</v>
      </c>
      <c r="AI33" s="32">
        <f t="shared" si="53"/>
        <v>0</v>
      </c>
      <c r="AJ33" s="32">
        <f t="shared" si="53"/>
        <v>0</v>
      </c>
      <c r="AK33" s="32">
        <f t="shared" si="53"/>
        <v>0</v>
      </c>
      <c r="AL33" s="32">
        <f t="shared" si="54"/>
        <v>0</v>
      </c>
      <c r="AM33" s="32">
        <f t="shared" si="54"/>
        <v>0</v>
      </c>
      <c r="AN33" s="32">
        <f t="shared" si="54"/>
        <v>0</v>
      </c>
      <c r="AO33" s="32">
        <f t="shared" si="54"/>
        <v>0</v>
      </c>
      <c r="AP33" s="32">
        <f t="shared" si="54"/>
        <v>0</v>
      </c>
      <c r="AQ33" s="32">
        <f t="shared" si="54"/>
        <v>0</v>
      </c>
      <c r="AR33" s="32">
        <f t="shared" si="54"/>
        <v>0</v>
      </c>
      <c r="AS33" s="32">
        <f t="shared" si="54"/>
        <v>0</v>
      </c>
      <c r="AT33" s="32">
        <f t="shared" si="54"/>
        <v>0</v>
      </c>
      <c r="AU33" s="32">
        <f t="shared" si="54"/>
        <v>0</v>
      </c>
      <c r="AV33" s="32">
        <f t="shared" si="55"/>
        <v>0</v>
      </c>
      <c r="AW33" s="32">
        <f t="shared" si="55"/>
        <v>0</v>
      </c>
      <c r="AX33" s="32">
        <f t="shared" si="55"/>
        <v>0</v>
      </c>
      <c r="AY33" s="32">
        <f t="shared" si="55"/>
        <v>0</v>
      </c>
      <c r="AZ33" s="32">
        <f t="shared" si="55"/>
        <v>0</v>
      </c>
      <c r="BA33" s="32">
        <f t="shared" si="55"/>
        <v>0</v>
      </c>
      <c r="BB33" s="32">
        <f t="shared" si="55"/>
        <v>0</v>
      </c>
      <c r="BC33" s="32">
        <f t="shared" si="55"/>
        <v>0</v>
      </c>
      <c r="BD33" s="32">
        <f t="shared" si="55"/>
        <v>0</v>
      </c>
      <c r="BE33" s="32">
        <f t="shared" si="55"/>
        <v>0</v>
      </c>
      <c r="BF33" s="32">
        <f t="shared" si="55"/>
        <v>0</v>
      </c>
      <c r="BG33" s="32">
        <f t="shared" si="55"/>
        <v>0</v>
      </c>
      <c r="BH33" s="32">
        <f t="shared" si="55"/>
        <v>0</v>
      </c>
      <c r="BI33" s="32">
        <f t="shared" si="55"/>
        <v>0</v>
      </c>
      <c r="BJ33" s="32">
        <f t="shared" si="55"/>
        <v>0</v>
      </c>
      <c r="BK33" s="32">
        <f t="shared" si="55"/>
        <v>0</v>
      </c>
      <c r="BL33" s="32">
        <f t="shared" si="55"/>
        <v>0</v>
      </c>
      <c r="BM33" s="32">
        <f t="shared" si="55"/>
        <v>0</v>
      </c>
      <c r="BN33" s="32">
        <f t="shared" si="55"/>
        <v>0</v>
      </c>
      <c r="BO33" s="32">
        <f t="shared" si="55"/>
        <v>0</v>
      </c>
      <c r="BP33" s="32">
        <f t="shared" si="55"/>
        <v>0</v>
      </c>
    </row>
    <row r="34" spans="1:68" s="38" customFormat="1" ht="12.75" customHeight="1" outlineLevel="1" x14ac:dyDescent="0.2">
      <c r="A34" s="27"/>
      <c r="B34" s="67">
        <f>Remaining!A34</f>
        <v>350</v>
      </c>
      <c r="C34" s="28" t="str">
        <f>Remaining!B34</f>
        <v xml:space="preserve">Controls Engineering           </v>
      </c>
      <c r="D34" s="32">
        <f t="shared" si="50"/>
        <v>0</v>
      </c>
      <c r="E34" s="32">
        <f t="shared" si="50"/>
        <v>0</v>
      </c>
      <c r="F34" s="32">
        <f t="shared" si="50"/>
        <v>0</v>
      </c>
      <c r="G34" s="32"/>
      <c r="H34" s="32">
        <f t="shared" si="51"/>
        <v>0</v>
      </c>
      <c r="I34" s="32">
        <f t="shared" si="51"/>
        <v>0</v>
      </c>
      <c r="J34" s="32">
        <f t="shared" si="51"/>
        <v>0</v>
      </c>
      <c r="K34" s="32">
        <f t="shared" si="51"/>
        <v>0</v>
      </c>
      <c r="L34" s="32">
        <f t="shared" si="51"/>
        <v>0</v>
      </c>
      <c r="M34" s="32">
        <f t="shared" si="51"/>
        <v>0</v>
      </c>
      <c r="N34" s="32">
        <f t="shared" si="51"/>
        <v>0</v>
      </c>
      <c r="O34" s="32">
        <f t="shared" si="51"/>
        <v>0</v>
      </c>
      <c r="P34" s="32">
        <f t="shared" si="51"/>
        <v>0</v>
      </c>
      <c r="Q34" s="32">
        <f t="shared" si="51"/>
        <v>0</v>
      </c>
      <c r="R34" s="32">
        <f t="shared" si="52"/>
        <v>0</v>
      </c>
      <c r="S34" s="32">
        <f t="shared" si="52"/>
        <v>0</v>
      </c>
      <c r="T34" s="32">
        <f t="shared" si="52"/>
        <v>0</v>
      </c>
      <c r="U34" s="32">
        <f t="shared" si="52"/>
        <v>0</v>
      </c>
      <c r="V34" s="32">
        <f t="shared" si="52"/>
        <v>0</v>
      </c>
      <c r="W34" s="32">
        <f t="shared" si="52"/>
        <v>0</v>
      </c>
      <c r="X34" s="32">
        <f t="shared" si="52"/>
        <v>0</v>
      </c>
      <c r="Y34" s="32">
        <f t="shared" si="52"/>
        <v>0</v>
      </c>
      <c r="Z34" s="32">
        <f t="shared" si="52"/>
        <v>0</v>
      </c>
      <c r="AA34" s="32">
        <f t="shared" si="52"/>
        <v>0</v>
      </c>
      <c r="AB34" s="32">
        <f t="shared" si="53"/>
        <v>0</v>
      </c>
      <c r="AC34" s="32">
        <f t="shared" si="53"/>
        <v>0</v>
      </c>
      <c r="AD34" s="32">
        <f t="shared" si="53"/>
        <v>0</v>
      </c>
      <c r="AE34" s="32">
        <f t="shared" si="53"/>
        <v>0</v>
      </c>
      <c r="AF34" s="32">
        <f t="shared" si="53"/>
        <v>0</v>
      </c>
      <c r="AG34" s="32">
        <f t="shared" si="53"/>
        <v>0</v>
      </c>
      <c r="AH34" s="32">
        <f t="shared" si="53"/>
        <v>0</v>
      </c>
      <c r="AI34" s="32">
        <f t="shared" si="53"/>
        <v>0</v>
      </c>
      <c r="AJ34" s="32">
        <f t="shared" si="53"/>
        <v>0</v>
      </c>
      <c r="AK34" s="32">
        <f t="shared" si="53"/>
        <v>0</v>
      </c>
      <c r="AL34" s="32">
        <f t="shared" si="54"/>
        <v>0</v>
      </c>
      <c r="AM34" s="32">
        <f t="shared" si="54"/>
        <v>0</v>
      </c>
      <c r="AN34" s="32">
        <f t="shared" si="54"/>
        <v>0</v>
      </c>
      <c r="AO34" s="32">
        <f t="shared" si="54"/>
        <v>0</v>
      </c>
      <c r="AP34" s="32">
        <f t="shared" si="54"/>
        <v>0</v>
      </c>
      <c r="AQ34" s="32">
        <f t="shared" si="54"/>
        <v>0</v>
      </c>
      <c r="AR34" s="32">
        <f t="shared" si="54"/>
        <v>0</v>
      </c>
      <c r="AS34" s="32">
        <f t="shared" si="54"/>
        <v>0</v>
      </c>
      <c r="AT34" s="32">
        <f t="shared" si="54"/>
        <v>0</v>
      </c>
      <c r="AU34" s="32">
        <f t="shared" si="54"/>
        <v>0</v>
      </c>
      <c r="AV34" s="32">
        <f t="shared" si="55"/>
        <v>0</v>
      </c>
      <c r="AW34" s="32">
        <f t="shared" si="55"/>
        <v>0</v>
      </c>
      <c r="AX34" s="32">
        <f t="shared" si="55"/>
        <v>0</v>
      </c>
      <c r="AY34" s="32">
        <f t="shared" si="55"/>
        <v>0</v>
      </c>
      <c r="AZ34" s="32">
        <f t="shared" si="55"/>
        <v>0</v>
      </c>
      <c r="BA34" s="32">
        <f t="shared" si="55"/>
        <v>0</v>
      </c>
      <c r="BB34" s="32">
        <f t="shared" si="55"/>
        <v>0</v>
      </c>
      <c r="BC34" s="32">
        <f t="shared" si="55"/>
        <v>0</v>
      </c>
      <c r="BD34" s="32">
        <f t="shared" si="55"/>
        <v>0</v>
      </c>
      <c r="BE34" s="32">
        <f t="shared" si="55"/>
        <v>0</v>
      </c>
      <c r="BF34" s="32">
        <f t="shared" si="55"/>
        <v>0</v>
      </c>
      <c r="BG34" s="32">
        <f t="shared" si="55"/>
        <v>0</v>
      </c>
      <c r="BH34" s="32">
        <f t="shared" si="55"/>
        <v>0</v>
      </c>
      <c r="BI34" s="32">
        <f t="shared" si="55"/>
        <v>0</v>
      </c>
      <c r="BJ34" s="32">
        <f t="shared" si="55"/>
        <v>0</v>
      </c>
      <c r="BK34" s="32">
        <f t="shared" si="55"/>
        <v>0</v>
      </c>
      <c r="BL34" s="32">
        <f t="shared" si="55"/>
        <v>0</v>
      </c>
      <c r="BM34" s="32">
        <f t="shared" si="55"/>
        <v>0</v>
      </c>
      <c r="BN34" s="32">
        <f t="shared" si="55"/>
        <v>0</v>
      </c>
      <c r="BO34" s="32">
        <f t="shared" si="55"/>
        <v>0</v>
      </c>
      <c r="BP34" s="32">
        <f t="shared" si="55"/>
        <v>0</v>
      </c>
    </row>
    <row r="35" spans="1:68" ht="12.75" customHeight="1" outlineLevel="1" x14ac:dyDescent="0.2">
      <c r="A35" s="30"/>
      <c r="B35" s="67">
        <f>Remaining!A35</f>
        <v>450</v>
      </c>
      <c r="C35" s="28" t="str">
        <f>Remaining!B35</f>
        <v xml:space="preserve">Controls Design                </v>
      </c>
      <c r="D35" s="32">
        <f t="shared" si="50"/>
        <v>0</v>
      </c>
      <c r="E35" s="32">
        <f t="shared" si="50"/>
        <v>0</v>
      </c>
      <c r="F35" s="32">
        <f t="shared" si="50"/>
        <v>0</v>
      </c>
      <c r="G35" s="32"/>
      <c r="H35" s="32">
        <f t="shared" si="51"/>
        <v>0</v>
      </c>
      <c r="I35" s="32">
        <f t="shared" si="51"/>
        <v>0</v>
      </c>
      <c r="J35" s="32">
        <f t="shared" si="51"/>
        <v>0</v>
      </c>
      <c r="K35" s="32">
        <f t="shared" si="51"/>
        <v>0</v>
      </c>
      <c r="L35" s="32">
        <f t="shared" si="51"/>
        <v>0</v>
      </c>
      <c r="M35" s="32">
        <f t="shared" si="51"/>
        <v>0</v>
      </c>
      <c r="N35" s="32">
        <f t="shared" si="51"/>
        <v>0</v>
      </c>
      <c r="O35" s="32">
        <f t="shared" si="51"/>
        <v>0</v>
      </c>
      <c r="P35" s="32">
        <f t="shared" si="51"/>
        <v>0</v>
      </c>
      <c r="Q35" s="32">
        <f t="shared" si="51"/>
        <v>0</v>
      </c>
      <c r="R35" s="32">
        <f t="shared" si="52"/>
        <v>0</v>
      </c>
      <c r="S35" s="32">
        <f t="shared" si="52"/>
        <v>0</v>
      </c>
      <c r="T35" s="32">
        <f t="shared" si="52"/>
        <v>0</v>
      </c>
      <c r="U35" s="32">
        <f t="shared" si="52"/>
        <v>0</v>
      </c>
      <c r="V35" s="32">
        <f t="shared" si="52"/>
        <v>0</v>
      </c>
      <c r="W35" s="32">
        <f t="shared" si="52"/>
        <v>0</v>
      </c>
      <c r="X35" s="32">
        <f t="shared" si="52"/>
        <v>0</v>
      </c>
      <c r="Y35" s="32">
        <f t="shared" si="52"/>
        <v>0</v>
      </c>
      <c r="Z35" s="32">
        <f t="shared" si="52"/>
        <v>0</v>
      </c>
      <c r="AA35" s="32">
        <f t="shared" si="52"/>
        <v>0</v>
      </c>
      <c r="AB35" s="32">
        <f t="shared" si="53"/>
        <v>0</v>
      </c>
      <c r="AC35" s="32">
        <f t="shared" si="53"/>
        <v>0</v>
      </c>
      <c r="AD35" s="32">
        <f t="shared" si="53"/>
        <v>0</v>
      </c>
      <c r="AE35" s="32">
        <f t="shared" si="53"/>
        <v>0</v>
      </c>
      <c r="AF35" s="32">
        <f t="shared" si="53"/>
        <v>0</v>
      </c>
      <c r="AG35" s="32">
        <f t="shared" si="53"/>
        <v>0</v>
      </c>
      <c r="AH35" s="32">
        <f t="shared" si="53"/>
        <v>0</v>
      </c>
      <c r="AI35" s="32">
        <f t="shared" si="53"/>
        <v>0</v>
      </c>
      <c r="AJ35" s="32">
        <f t="shared" si="53"/>
        <v>0</v>
      </c>
      <c r="AK35" s="32">
        <f t="shared" si="53"/>
        <v>0</v>
      </c>
      <c r="AL35" s="32">
        <f t="shared" si="54"/>
        <v>0</v>
      </c>
      <c r="AM35" s="32">
        <f t="shared" si="54"/>
        <v>0</v>
      </c>
      <c r="AN35" s="32">
        <f t="shared" si="54"/>
        <v>0</v>
      </c>
      <c r="AO35" s="32">
        <f t="shared" si="54"/>
        <v>0</v>
      </c>
      <c r="AP35" s="32">
        <f t="shared" si="54"/>
        <v>0</v>
      </c>
      <c r="AQ35" s="32">
        <f t="shared" si="54"/>
        <v>0</v>
      </c>
      <c r="AR35" s="32">
        <f t="shared" si="54"/>
        <v>0</v>
      </c>
      <c r="AS35" s="32">
        <f t="shared" si="54"/>
        <v>0</v>
      </c>
      <c r="AT35" s="32">
        <f t="shared" si="54"/>
        <v>0</v>
      </c>
      <c r="AU35" s="32">
        <f t="shared" si="54"/>
        <v>0</v>
      </c>
      <c r="AV35" s="32">
        <f t="shared" si="55"/>
        <v>0</v>
      </c>
      <c r="AW35" s="32">
        <f t="shared" si="55"/>
        <v>0</v>
      </c>
      <c r="AX35" s="32">
        <f t="shared" si="55"/>
        <v>0</v>
      </c>
      <c r="AY35" s="32">
        <f t="shared" si="55"/>
        <v>0</v>
      </c>
      <c r="AZ35" s="32">
        <f t="shared" si="55"/>
        <v>0</v>
      </c>
      <c r="BA35" s="32">
        <f t="shared" si="55"/>
        <v>0</v>
      </c>
      <c r="BB35" s="32">
        <f t="shared" si="55"/>
        <v>0</v>
      </c>
      <c r="BC35" s="32">
        <f t="shared" si="55"/>
        <v>0</v>
      </c>
      <c r="BD35" s="32">
        <f t="shared" si="55"/>
        <v>0</v>
      </c>
      <c r="BE35" s="32">
        <f t="shared" si="55"/>
        <v>0</v>
      </c>
      <c r="BF35" s="32">
        <f t="shared" si="55"/>
        <v>0</v>
      </c>
      <c r="BG35" s="32">
        <f t="shared" si="55"/>
        <v>0</v>
      </c>
      <c r="BH35" s="32">
        <f t="shared" si="55"/>
        <v>0</v>
      </c>
      <c r="BI35" s="32">
        <f t="shared" si="55"/>
        <v>0</v>
      </c>
      <c r="BJ35" s="32">
        <f t="shared" si="55"/>
        <v>0</v>
      </c>
      <c r="BK35" s="32">
        <f t="shared" si="55"/>
        <v>0</v>
      </c>
      <c r="BL35" s="32">
        <f t="shared" si="55"/>
        <v>0</v>
      </c>
      <c r="BM35" s="32">
        <f t="shared" si="55"/>
        <v>0</v>
      </c>
      <c r="BN35" s="32">
        <f t="shared" si="55"/>
        <v>0</v>
      </c>
      <c r="BO35" s="32">
        <f t="shared" si="55"/>
        <v>0</v>
      </c>
      <c r="BP35" s="32">
        <f t="shared" si="55"/>
        <v>0</v>
      </c>
    </row>
    <row r="36" spans="1:68" ht="12.75" customHeight="1" outlineLevel="1" x14ac:dyDescent="0.2">
      <c r="A36" s="30"/>
      <c r="B36" s="67">
        <f>Remaining!A36</f>
        <v>0</v>
      </c>
      <c r="C36" s="28">
        <f>Remaining!B36</f>
        <v>0</v>
      </c>
      <c r="D36" s="32">
        <f t="shared" si="50"/>
        <v>0</v>
      </c>
      <c r="E36" s="32">
        <f t="shared" si="50"/>
        <v>0</v>
      </c>
      <c r="F36" s="32">
        <f t="shared" si="50"/>
        <v>0</v>
      </c>
      <c r="G36" s="32"/>
      <c r="H36" s="32">
        <f t="shared" si="51"/>
        <v>0</v>
      </c>
      <c r="I36" s="32">
        <f t="shared" si="51"/>
        <v>0</v>
      </c>
      <c r="J36" s="32">
        <f t="shared" si="51"/>
        <v>0</v>
      </c>
      <c r="K36" s="32">
        <f t="shared" si="51"/>
        <v>0</v>
      </c>
      <c r="L36" s="32">
        <f t="shared" si="51"/>
        <v>0</v>
      </c>
      <c r="M36" s="32">
        <f t="shared" si="51"/>
        <v>0</v>
      </c>
      <c r="N36" s="32">
        <f t="shared" si="51"/>
        <v>0</v>
      </c>
      <c r="O36" s="32">
        <f t="shared" si="51"/>
        <v>0</v>
      </c>
      <c r="P36" s="32">
        <f t="shared" si="51"/>
        <v>0</v>
      </c>
      <c r="Q36" s="32">
        <f t="shared" si="51"/>
        <v>0</v>
      </c>
      <c r="R36" s="32">
        <f t="shared" si="52"/>
        <v>0</v>
      </c>
      <c r="S36" s="32">
        <f t="shared" si="52"/>
        <v>0</v>
      </c>
      <c r="T36" s="32">
        <f t="shared" si="52"/>
        <v>0</v>
      </c>
      <c r="U36" s="32">
        <f t="shared" si="52"/>
        <v>0</v>
      </c>
      <c r="V36" s="32">
        <f t="shared" si="52"/>
        <v>0</v>
      </c>
      <c r="W36" s="32">
        <f t="shared" si="52"/>
        <v>0</v>
      </c>
      <c r="X36" s="32">
        <f t="shared" si="52"/>
        <v>0</v>
      </c>
      <c r="Y36" s="32">
        <f t="shared" si="52"/>
        <v>0</v>
      </c>
      <c r="Z36" s="32">
        <f t="shared" si="52"/>
        <v>0</v>
      </c>
      <c r="AA36" s="32">
        <f t="shared" si="52"/>
        <v>0</v>
      </c>
      <c r="AB36" s="32">
        <f t="shared" si="53"/>
        <v>0</v>
      </c>
      <c r="AC36" s="32">
        <f t="shared" si="53"/>
        <v>0</v>
      </c>
      <c r="AD36" s="32">
        <f t="shared" si="53"/>
        <v>0</v>
      </c>
      <c r="AE36" s="32">
        <f t="shared" si="53"/>
        <v>0</v>
      </c>
      <c r="AF36" s="32">
        <f t="shared" si="53"/>
        <v>0</v>
      </c>
      <c r="AG36" s="32">
        <f t="shared" si="53"/>
        <v>0</v>
      </c>
      <c r="AH36" s="32">
        <f t="shared" si="53"/>
        <v>0</v>
      </c>
      <c r="AI36" s="32">
        <f t="shared" si="53"/>
        <v>0</v>
      </c>
      <c r="AJ36" s="32">
        <f t="shared" si="53"/>
        <v>0</v>
      </c>
      <c r="AK36" s="32">
        <f t="shared" si="53"/>
        <v>0</v>
      </c>
      <c r="AL36" s="32">
        <f t="shared" si="54"/>
        <v>0</v>
      </c>
      <c r="AM36" s="32">
        <f t="shared" si="54"/>
        <v>0</v>
      </c>
      <c r="AN36" s="32">
        <f t="shared" si="54"/>
        <v>0</v>
      </c>
      <c r="AO36" s="32">
        <f t="shared" si="54"/>
        <v>0</v>
      </c>
      <c r="AP36" s="32">
        <f t="shared" si="54"/>
        <v>0</v>
      </c>
      <c r="AQ36" s="32">
        <f t="shared" si="54"/>
        <v>0</v>
      </c>
      <c r="AR36" s="32">
        <f t="shared" si="54"/>
        <v>0</v>
      </c>
      <c r="AS36" s="32">
        <f t="shared" si="54"/>
        <v>0</v>
      </c>
      <c r="AT36" s="32">
        <f t="shared" si="54"/>
        <v>0</v>
      </c>
      <c r="AU36" s="32">
        <f t="shared" si="54"/>
        <v>0</v>
      </c>
      <c r="AV36" s="32">
        <f t="shared" si="55"/>
        <v>0</v>
      </c>
      <c r="AW36" s="32">
        <f t="shared" si="55"/>
        <v>0</v>
      </c>
      <c r="AX36" s="32">
        <f t="shared" si="55"/>
        <v>0</v>
      </c>
      <c r="AY36" s="32">
        <f t="shared" si="55"/>
        <v>0</v>
      </c>
      <c r="AZ36" s="32">
        <f t="shared" si="55"/>
        <v>0</v>
      </c>
      <c r="BA36" s="32">
        <f t="shared" si="55"/>
        <v>0</v>
      </c>
      <c r="BB36" s="32">
        <f t="shared" si="55"/>
        <v>0</v>
      </c>
      <c r="BC36" s="32">
        <f t="shared" si="55"/>
        <v>0</v>
      </c>
      <c r="BD36" s="32">
        <f t="shared" si="55"/>
        <v>0</v>
      </c>
      <c r="BE36" s="32">
        <f t="shared" si="55"/>
        <v>0</v>
      </c>
      <c r="BF36" s="32">
        <f t="shared" si="55"/>
        <v>0</v>
      </c>
      <c r="BG36" s="32">
        <f t="shared" si="55"/>
        <v>0</v>
      </c>
      <c r="BH36" s="32">
        <f t="shared" si="55"/>
        <v>0</v>
      </c>
      <c r="BI36" s="32">
        <f t="shared" si="55"/>
        <v>0</v>
      </c>
      <c r="BJ36" s="32">
        <f t="shared" si="55"/>
        <v>0</v>
      </c>
      <c r="BK36" s="32">
        <f t="shared" si="55"/>
        <v>0</v>
      </c>
      <c r="BL36" s="32">
        <f t="shared" si="55"/>
        <v>0</v>
      </c>
      <c r="BM36" s="32">
        <f t="shared" si="55"/>
        <v>0</v>
      </c>
      <c r="BN36" s="32">
        <f t="shared" si="55"/>
        <v>0</v>
      </c>
      <c r="BO36" s="32">
        <f t="shared" si="55"/>
        <v>0</v>
      </c>
      <c r="BP36" s="32">
        <f t="shared" si="55"/>
        <v>0</v>
      </c>
    </row>
    <row r="37" spans="1:68" ht="12.75" customHeight="1" x14ac:dyDescent="0.2">
      <c r="A37" s="30"/>
      <c r="B37" s="149" t="str">
        <f>Remaining!A37</f>
        <v>06.</v>
      </c>
      <c r="C37" s="150" t="str">
        <f>Remaining!B37</f>
        <v>Structural Engineering &amp; Design</v>
      </c>
      <c r="D37" s="150">
        <f>SUM(D38:D40)</f>
        <v>0</v>
      </c>
      <c r="E37" s="150">
        <f t="shared" ref="E37:AZ37" si="56">SUM(E38:E40)</f>
        <v>0</v>
      </c>
      <c r="F37" s="150">
        <f t="shared" si="56"/>
        <v>0</v>
      </c>
      <c r="G37" s="150"/>
      <c r="H37" s="150">
        <f t="shared" si="56"/>
        <v>0</v>
      </c>
      <c r="I37" s="150">
        <f t="shared" si="56"/>
        <v>0</v>
      </c>
      <c r="J37" s="150">
        <f t="shared" si="56"/>
        <v>0</v>
      </c>
      <c r="K37" s="150">
        <f t="shared" si="56"/>
        <v>0</v>
      </c>
      <c r="L37" s="150">
        <f t="shared" si="56"/>
        <v>0</v>
      </c>
      <c r="M37" s="150">
        <f t="shared" si="56"/>
        <v>0</v>
      </c>
      <c r="N37" s="150">
        <f t="shared" si="56"/>
        <v>0</v>
      </c>
      <c r="O37" s="150">
        <f t="shared" si="56"/>
        <v>0</v>
      </c>
      <c r="P37" s="150">
        <f t="shared" si="56"/>
        <v>0</v>
      </c>
      <c r="Q37" s="150">
        <f t="shared" si="56"/>
        <v>0</v>
      </c>
      <c r="R37" s="150">
        <f t="shared" si="56"/>
        <v>0</v>
      </c>
      <c r="S37" s="150">
        <f t="shared" si="56"/>
        <v>0</v>
      </c>
      <c r="T37" s="150">
        <f t="shared" si="56"/>
        <v>0</v>
      </c>
      <c r="U37" s="150">
        <f t="shared" si="56"/>
        <v>0</v>
      </c>
      <c r="V37" s="150">
        <f t="shared" si="56"/>
        <v>0</v>
      </c>
      <c r="W37" s="150">
        <f t="shared" si="56"/>
        <v>0</v>
      </c>
      <c r="X37" s="150">
        <f t="shared" si="56"/>
        <v>0</v>
      </c>
      <c r="Y37" s="150">
        <f t="shared" si="56"/>
        <v>0</v>
      </c>
      <c r="Z37" s="150">
        <f t="shared" si="56"/>
        <v>0</v>
      </c>
      <c r="AA37" s="150">
        <f t="shared" si="56"/>
        <v>0</v>
      </c>
      <c r="AB37" s="150">
        <f t="shared" si="56"/>
        <v>0</v>
      </c>
      <c r="AC37" s="150">
        <f t="shared" si="56"/>
        <v>0</v>
      </c>
      <c r="AD37" s="150">
        <f t="shared" si="56"/>
        <v>0</v>
      </c>
      <c r="AE37" s="150">
        <f t="shared" si="56"/>
        <v>0</v>
      </c>
      <c r="AF37" s="150">
        <f t="shared" si="56"/>
        <v>0</v>
      </c>
      <c r="AG37" s="150">
        <f t="shared" si="56"/>
        <v>0</v>
      </c>
      <c r="AH37" s="150">
        <f t="shared" si="56"/>
        <v>0</v>
      </c>
      <c r="AI37" s="150">
        <f t="shared" si="56"/>
        <v>0</v>
      </c>
      <c r="AJ37" s="150">
        <f t="shared" si="56"/>
        <v>0</v>
      </c>
      <c r="AK37" s="150">
        <f t="shared" si="56"/>
        <v>0</v>
      </c>
      <c r="AL37" s="150">
        <f t="shared" si="56"/>
        <v>0</v>
      </c>
      <c r="AM37" s="150">
        <f t="shared" si="56"/>
        <v>0</v>
      </c>
      <c r="AN37" s="150">
        <f t="shared" si="56"/>
        <v>0</v>
      </c>
      <c r="AO37" s="150">
        <f t="shared" si="56"/>
        <v>0</v>
      </c>
      <c r="AP37" s="150">
        <f t="shared" si="56"/>
        <v>0</v>
      </c>
      <c r="AQ37" s="150">
        <f t="shared" si="56"/>
        <v>0</v>
      </c>
      <c r="AR37" s="150">
        <f t="shared" si="56"/>
        <v>0</v>
      </c>
      <c r="AS37" s="150">
        <f t="shared" si="56"/>
        <v>0</v>
      </c>
      <c r="AT37" s="150">
        <f t="shared" si="56"/>
        <v>0</v>
      </c>
      <c r="AU37" s="150">
        <f t="shared" si="56"/>
        <v>0</v>
      </c>
      <c r="AV37" s="150">
        <f t="shared" si="56"/>
        <v>0</v>
      </c>
      <c r="AW37" s="150">
        <f t="shared" si="56"/>
        <v>0</v>
      </c>
      <c r="AX37" s="150">
        <f t="shared" si="56"/>
        <v>0</v>
      </c>
      <c r="AY37" s="150">
        <f t="shared" si="56"/>
        <v>0</v>
      </c>
      <c r="AZ37" s="150">
        <f t="shared" si="56"/>
        <v>0</v>
      </c>
      <c r="BA37" s="150">
        <f t="shared" ref="BA37:BP37" si="57">SUM(BA38:BA40)</f>
        <v>0</v>
      </c>
      <c r="BB37" s="150">
        <f t="shared" si="57"/>
        <v>0</v>
      </c>
      <c r="BC37" s="150">
        <f t="shared" si="57"/>
        <v>0</v>
      </c>
      <c r="BD37" s="150">
        <f t="shared" si="57"/>
        <v>0</v>
      </c>
      <c r="BE37" s="150">
        <f t="shared" si="57"/>
        <v>0</v>
      </c>
      <c r="BF37" s="150">
        <f t="shared" si="57"/>
        <v>0</v>
      </c>
      <c r="BG37" s="150">
        <f t="shared" si="57"/>
        <v>0</v>
      </c>
      <c r="BH37" s="150">
        <f t="shared" si="57"/>
        <v>0</v>
      </c>
      <c r="BI37" s="150">
        <f t="shared" si="57"/>
        <v>0</v>
      </c>
      <c r="BJ37" s="150">
        <f t="shared" si="57"/>
        <v>0</v>
      </c>
      <c r="BK37" s="150">
        <f t="shared" si="57"/>
        <v>0</v>
      </c>
      <c r="BL37" s="150">
        <f t="shared" si="57"/>
        <v>0</v>
      </c>
      <c r="BM37" s="150">
        <f t="shared" si="57"/>
        <v>0</v>
      </c>
      <c r="BN37" s="150">
        <f t="shared" si="57"/>
        <v>0</v>
      </c>
      <c r="BO37" s="150">
        <f t="shared" si="57"/>
        <v>0</v>
      </c>
      <c r="BP37" s="150">
        <f t="shared" si="57"/>
        <v>0</v>
      </c>
    </row>
    <row r="38" spans="1:68" ht="12.75" customHeight="1" outlineLevel="1" x14ac:dyDescent="0.2">
      <c r="A38" s="30"/>
      <c r="B38" s="67">
        <f>Remaining!A38</f>
        <v>360</v>
      </c>
      <c r="C38" s="28" t="str">
        <f>Remaining!B38</f>
        <v xml:space="preserve">Structural Engineering         </v>
      </c>
      <c r="D38" s="32">
        <f t="shared" ref="D38:F40" si="58">SUMIF($B$66:$B$90,$B38,D$66:D$90)</f>
        <v>0</v>
      </c>
      <c r="E38" s="32">
        <f t="shared" si="58"/>
        <v>0</v>
      </c>
      <c r="F38" s="32">
        <f t="shared" si="58"/>
        <v>0</v>
      </c>
      <c r="G38" s="32"/>
      <c r="H38" s="32">
        <f t="shared" ref="H38:Q40" si="59">SUMIF($B$66:$B$90,$B38,H$66:H$90)</f>
        <v>0</v>
      </c>
      <c r="I38" s="32">
        <f t="shared" si="59"/>
        <v>0</v>
      </c>
      <c r="J38" s="32">
        <f t="shared" si="59"/>
        <v>0</v>
      </c>
      <c r="K38" s="32">
        <f t="shared" si="59"/>
        <v>0</v>
      </c>
      <c r="L38" s="32">
        <f t="shared" si="59"/>
        <v>0</v>
      </c>
      <c r="M38" s="32">
        <f t="shared" si="59"/>
        <v>0</v>
      </c>
      <c r="N38" s="32">
        <f t="shared" si="59"/>
        <v>0</v>
      </c>
      <c r="O38" s="32">
        <f t="shared" si="59"/>
        <v>0</v>
      </c>
      <c r="P38" s="32">
        <f t="shared" si="59"/>
        <v>0</v>
      </c>
      <c r="Q38" s="32">
        <f t="shared" si="59"/>
        <v>0</v>
      </c>
      <c r="R38" s="32">
        <f t="shared" ref="R38:AA40" si="60">SUMIF($B$66:$B$90,$B38,R$66:R$90)</f>
        <v>0</v>
      </c>
      <c r="S38" s="32">
        <f t="shared" si="60"/>
        <v>0</v>
      </c>
      <c r="T38" s="32">
        <f t="shared" si="60"/>
        <v>0</v>
      </c>
      <c r="U38" s="32">
        <f t="shared" si="60"/>
        <v>0</v>
      </c>
      <c r="V38" s="32">
        <f t="shared" si="60"/>
        <v>0</v>
      </c>
      <c r="W38" s="32">
        <f t="shared" si="60"/>
        <v>0</v>
      </c>
      <c r="X38" s="32">
        <f t="shared" si="60"/>
        <v>0</v>
      </c>
      <c r="Y38" s="32">
        <f t="shared" si="60"/>
        <v>0</v>
      </c>
      <c r="Z38" s="32">
        <f t="shared" si="60"/>
        <v>0</v>
      </c>
      <c r="AA38" s="32">
        <f t="shared" si="60"/>
        <v>0</v>
      </c>
      <c r="AB38" s="32">
        <f t="shared" ref="AB38:AK40" si="61">SUMIF($B$66:$B$90,$B38,AB$66:AB$90)</f>
        <v>0</v>
      </c>
      <c r="AC38" s="32">
        <f t="shared" si="61"/>
        <v>0</v>
      </c>
      <c r="AD38" s="32">
        <f t="shared" si="61"/>
        <v>0</v>
      </c>
      <c r="AE38" s="32">
        <f t="shared" si="61"/>
        <v>0</v>
      </c>
      <c r="AF38" s="32">
        <f t="shared" si="61"/>
        <v>0</v>
      </c>
      <c r="AG38" s="32">
        <f t="shared" si="61"/>
        <v>0</v>
      </c>
      <c r="AH38" s="32">
        <f t="shared" si="61"/>
        <v>0</v>
      </c>
      <c r="AI38" s="32">
        <f t="shared" si="61"/>
        <v>0</v>
      </c>
      <c r="AJ38" s="32">
        <f t="shared" si="61"/>
        <v>0</v>
      </c>
      <c r="AK38" s="32">
        <f t="shared" si="61"/>
        <v>0</v>
      </c>
      <c r="AL38" s="32">
        <f t="shared" ref="AL38:AU40" si="62">SUMIF($B$66:$B$90,$B38,AL$66:AL$90)</f>
        <v>0</v>
      </c>
      <c r="AM38" s="32">
        <f t="shared" si="62"/>
        <v>0</v>
      </c>
      <c r="AN38" s="32">
        <f t="shared" si="62"/>
        <v>0</v>
      </c>
      <c r="AO38" s="32">
        <f t="shared" si="62"/>
        <v>0</v>
      </c>
      <c r="AP38" s="32">
        <f t="shared" si="62"/>
        <v>0</v>
      </c>
      <c r="AQ38" s="32">
        <f t="shared" si="62"/>
        <v>0</v>
      </c>
      <c r="AR38" s="32">
        <f t="shared" si="62"/>
        <v>0</v>
      </c>
      <c r="AS38" s="32">
        <f t="shared" si="62"/>
        <v>0</v>
      </c>
      <c r="AT38" s="32">
        <f t="shared" si="62"/>
        <v>0</v>
      </c>
      <c r="AU38" s="32">
        <f t="shared" si="62"/>
        <v>0</v>
      </c>
      <c r="AV38" s="32">
        <f t="shared" ref="AV38:BP40" si="63">SUMIF($B$66:$B$90,$B38,AV$66:AV$90)</f>
        <v>0</v>
      </c>
      <c r="AW38" s="32">
        <f t="shared" si="63"/>
        <v>0</v>
      </c>
      <c r="AX38" s="32">
        <f t="shared" si="63"/>
        <v>0</v>
      </c>
      <c r="AY38" s="32">
        <f t="shared" si="63"/>
        <v>0</v>
      </c>
      <c r="AZ38" s="32">
        <f t="shared" si="63"/>
        <v>0</v>
      </c>
      <c r="BA38" s="32">
        <f t="shared" si="63"/>
        <v>0</v>
      </c>
      <c r="BB38" s="32">
        <f t="shared" si="63"/>
        <v>0</v>
      </c>
      <c r="BC38" s="32">
        <f t="shared" si="63"/>
        <v>0</v>
      </c>
      <c r="BD38" s="32">
        <f t="shared" si="63"/>
        <v>0</v>
      </c>
      <c r="BE38" s="32">
        <f t="shared" si="63"/>
        <v>0</v>
      </c>
      <c r="BF38" s="32">
        <f t="shared" si="63"/>
        <v>0</v>
      </c>
      <c r="BG38" s="32">
        <f t="shared" si="63"/>
        <v>0</v>
      </c>
      <c r="BH38" s="32">
        <f t="shared" si="63"/>
        <v>0</v>
      </c>
      <c r="BI38" s="32">
        <f t="shared" si="63"/>
        <v>0</v>
      </c>
      <c r="BJ38" s="32">
        <f t="shared" si="63"/>
        <v>0</v>
      </c>
      <c r="BK38" s="32">
        <f t="shared" si="63"/>
        <v>0</v>
      </c>
      <c r="BL38" s="32">
        <f t="shared" si="63"/>
        <v>0</v>
      </c>
      <c r="BM38" s="32">
        <f t="shared" si="63"/>
        <v>0</v>
      </c>
      <c r="BN38" s="32">
        <f t="shared" si="63"/>
        <v>0</v>
      </c>
      <c r="BO38" s="32">
        <f t="shared" si="63"/>
        <v>0</v>
      </c>
      <c r="BP38" s="32">
        <f t="shared" si="63"/>
        <v>0</v>
      </c>
    </row>
    <row r="39" spans="1:68" s="38" customFormat="1" ht="12.75" customHeight="1" outlineLevel="1" x14ac:dyDescent="0.2">
      <c r="A39" s="27"/>
      <c r="B39" s="67">
        <f>Remaining!A39</f>
        <v>460</v>
      </c>
      <c r="C39" s="28" t="str">
        <f>Remaining!B39</f>
        <v xml:space="preserve">Structural Design              </v>
      </c>
      <c r="D39" s="32">
        <f t="shared" si="58"/>
        <v>0</v>
      </c>
      <c r="E39" s="32">
        <f t="shared" si="58"/>
        <v>0</v>
      </c>
      <c r="F39" s="32">
        <f t="shared" si="58"/>
        <v>0</v>
      </c>
      <c r="G39" s="32"/>
      <c r="H39" s="32">
        <f t="shared" si="59"/>
        <v>0</v>
      </c>
      <c r="I39" s="32">
        <f t="shared" si="59"/>
        <v>0</v>
      </c>
      <c r="J39" s="32">
        <f t="shared" si="59"/>
        <v>0</v>
      </c>
      <c r="K39" s="32">
        <f t="shared" si="59"/>
        <v>0</v>
      </c>
      <c r="L39" s="32">
        <f t="shared" si="59"/>
        <v>0</v>
      </c>
      <c r="M39" s="32">
        <f t="shared" si="59"/>
        <v>0</v>
      </c>
      <c r="N39" s="32">
        <f t="shared" si="59"/>
        <v>0</v>
      </c>
      <c r="O39" s="32">
        <f t="shared" si="59"/>
        <v>0</v>
      </c>
      <c r="P39" s="32">
        <f t="shared" si="59"/>
        <v>0</v>
      </c>
      <c r="Q39" s="32">
        <f t="shared" si="59"/>
        <v>0</v>
      </c>
      <c r="R39" s="32">
        <f t="shared" si="60"/>
        <v>0</v>
      </c>
      <c r="S39" s="32">
        <f t="shared" si="60"/>
        <v>0</v>
      </c>
      <c r="T39" s="32">
        <f t="shared" si="60"/>
        <v>0</v>
      </c>
      <c r="U39" s="32">
        <f t="shared" si="60"/>
        <v>0</v>
      </c>
      <c r="V39" s="32">
        <f t="shared" si="60"/>
        <v>0</v>
      </c>
      <c r="W39" s="32">
        <f t="shared" si="60"/>
        <v>0</v>
      </c>
      <c r="X39" s="32">
        <f t="shared" si="60"/>
        <v>0</v>
      </c>
      <c r="Y39" s="32">
        <f t="shared" si="60"/>
        <v>0</v>
      </c>
      <c r="Z39" s="32">
        <f t="shared" si="60"/>
        <v>0</v>
      </c>
      <c r="AA39" s="32">
        <f t="shared" si="60"/>
        <v>0</v>
      </c>
      <c r="AB39" s="32">
        <f t="shared" si="61"/>
        <v>0</v>
      </c>
      <c r="AC39" s="32">
        <f t="shared" si="61"/>
        <v>0</v>
      </c>
      <c r="AD39" s="32">
        <f t="shared" si="61"/>
        <v>0</v>
      </c>
      <c r="AE39" s="32">
        <f t="shared" si="61"/>
        <v>0</v>
      </c>
      <c r="AF39" s="32">
        <f t="shared" si="61"/>
        <v>0</v>
      </c>
      <c r="AG39" s="32">
        <f t="shared" si="61"/>
        <v>0</v>
      </c>
      <c r="AH39" s="32">
        <f t="shared" si="61"/>
        <v>0</v>
      </c>
      <c r="AI39" s="32">
        <f t="shared" si="61"/>
        <v>0</v>
      </c>
      <c r="AJ39" s="32">
        <f t="shared" si="61"/>
        <v>0</v>
      </c>
      <c r="AK39" s="32">
        <f t="shared" si="61"/>
        <v>0</v>
      </c>
      <c r="AL39" s="32">
        <f t="shared" si="62"/>
        <v>0</v>
      </c>
      <c r="AM39" s="32">
        <f t="shared" si="62"/>
        <v>0</v>
      </c>
      <c r="AN39" s="32">
        <f t="shared" si="62"/>
        <v>0</v>
      </c>
      <c r="AO39" s="32">
        <f t="shared" si="62"/>
        <v>0</v>
      </c>
      <c r="AP39" s="32">
        <f t="shared" si="62"/>
        <v>0</v>
      </c>
      <c r="AQ39" s="32">
        <f t="shared" si="62"/>
        <v>0</v>
      </c>
      <c r="AR39" s="32">
        <f t="shared" si="62"/>
        <v>0</v>
      </c>
      <c r="AS39" s="32">
        <f t="shared" si="62"/>
        <v>0</v>
      </c>
      <c r="AT39" s="32">
        <f t="shared" si="62"/>
        <v>0</v>
      </c>
      <c r="AU39" s="32">
        <f t="shared" si="62"/>
        <v>0</v>
      </c>
      <c r="AV39" s="32">
        <f t="shared" si="63"/>
        <v>0</v>
      </c>
      <c r="AW39" s="32">
        <f t="shared" si="63"/>
        <v>0</v>
      </c>
      <c r="AX39" s="32">
        <f t="shared" si="63"/>
        <v>0</v>
      </c>
      <c r="AY39" s="32">
        <f t="shared" si="63"/>
        <v>0</v>
      </c>
      <c r="AZ39" s="32">
        <f t="shared" si="63"/>
        <v>0</v>
      </c>
      <c r="BA39" s="32">
        <f t="shared" si="63"/>
        <v>0</v>
      </c>
      <c r="BB39" s="32">
        <f t="shared" si="63"/>
        <v>0</v>
      </c>
      <c r="BC39" s="32">
        <f t="shared" si="63"/>
        <v>0</v>
      </c>
      <c r="BD39" s="32">
        <f t="shared" si="63"/>
        <v>0</v>
      </c>
      <c r="BE39" s="32">
        <f t="shared" si="63"/>
        <v>0</v>
      </c>
      <c r="BF39" s="32">
        <f t="shared" si="63"/>
        <v>0</v>
      </c>
      <c r="BG39" s="32">
        <f t="shared" si="63"/>
        <v>0</v>
      </c>
      <c r="BH39" s="32">
        <f t="shared" si="63"/>
        <v>0</v>
      </c>
      <c r="BI39" s="32">
        <f t="shared" si="63"/>
        <v>0</v>
      </c>
      <c r="BJ39" s="32">
        <f t="shared" si="63"/>
        <v>0</v>
      </c>
      <c r="BK39" s="32">
        <f t="shared" si="63"/>
        <v>0</v>
      </c>
      <c r="BL39" s="32">
        <f t="shared" si="63"/>
        <v>0</v>
      </c>
      <c r="BM39" s="32">
        <f t="shared" si="63"/>
        <v>0</v>
      </c>
      <c r="BN39" s="32">
        <f t="shared" si="63"/>
        <v>0</v>
      </c>
      <c r="BO39" s="32">
        <f t="shared" si="63"/>
        <v>0</v>
      </c>
      <c r="BP39" s="32">
        <f t="shared" si="63"/>
        <v>0</v>
      </c>
    </row>
    <row r="40" spans="1:68" ht="12.75" customHeight="1" outlineLevel="1" x14ac:dyDescent="0.2">
      <c r="A40" s="30"/>
      <c r="B40" s="67">
        <f>Remaining!A40</f>
        <v>0</v>
      </c>
      <c r="C40" s="28">
        <f>Remaining!B40</f>
        <v>0</v>
      </c>
      <c r="D40" s="32">
        <f t="shared" si="58"/>
        <v>0</v>
      </c>
      <c r="E40" s="32">
        <f t="shared" si="58"/>
        <v>0</v>
      </c>
      <c r="F40" s="32">
        <f t="shared" si="58"/>
        <v>0</v>
      </c>
      <c r="G40" s="32"/>
      <c r="H40" s="32">
        <f t="shared" si="59"/>
        <v>0</v>
      </c>
      <c r="I40" s="32">
        <f t="shared" si="59"/>
        <v>0</v>
      </c>
      <c r="J40" s="32">
        <f t="shared" si="59"/>
        <v>0</v>
      </c>
      <c r="K40" s="32">
        <f t="shared" si="59"/>
        <v>0</v>
      </c>
      <c r="L40" s="32">
        <f t="shared" si="59"/>
        <v>0</v>
      </c>
      <c r="M40" s="32">
        <f t="shared" si="59"/>
        <v>0</v>
      </c>
      <c r="N40" s="32">
        <f t="shared" si="59"/>
        <v>0</v>
      </c>
      <c r="O40" s="32">
        <f t="shared" si="59"/>
        <v>0</v>
      </c>
      <c r="P40" s="32">
        <f t="shared" si="59"/>
        <v>0</v>
      </c>
      <c r="Q40" s="32">
        <f t="shared" si="59"/>
        <v>0</v>
      </c>
      <c r="R40" s="32">
        <f t="shared" si="60"/>
        <v>0</v>
      </c>
      <c r="S40" s="32">
        <f t="shared" si="60"/>
        <v>0</v>
      </c>
      <c r="T40" s="32">
        <f t="shared" si="60"/>
        <v>0</v>
      </c>
      <c r="U40" s="32">
        <f t="shared" si="60"/>
        <v>0</v>
      </c>
      <c r="V40" s="32">
        <f t="shared" si="60"/>
        <v>0</v>
      </c>
      <c r="W40" s="32">
        <f t="shared" si="60"/>
        <v>0</v>
      </c>
      <c r="X40" s="32">
        <f t="shared" si="60"/>
        <v>0</v>
      </c>
      <c r="Y40" s="32">
        <f t="shared" si="60"/>
        <v>0</v>
      </c>
      <c r="Z40" s="32">
        <f t="shared" si="60"/>
        <v>0</v>
      </c>
      <c r="AA40" s="32">
        <f t="shared" si="60"/>
        <v>0</v>
      </c>
      <c r="AB40" s="32">
        <f t="shared" si="61"/>
        <v>0</v>
      </c>
      <c r="AC40" s="32">
        <f t="shared" si="61"/>
        <v>0</v>
      </c>
      <c r="AD40" s="32">
        <f t="shared" si="61"/>
        <v>0</v>
      </c>
      <c r="AE40" s="32">
        <f t="shared" si="61"/>
        <v>0</v>
      </c>
      <c r="AF40" s="32">
        <f t="shared" si="61"/>
        <v>0</v>
      </c>
      <c r="AG40" s="32">
        <f t="shared" si="61"/>
        <v>0</v>
      </c>
      <c r="AH40" s="32">
        <f t="shared" si="61"/>
        <v>0</v>
      </c>
      <c r="AI40" s="32">
        <f t="shared" si="61"/>
        <v>0</v>
      </c>
      <c r="AJ40" s="32">
        <f t="shared" si="61"/>
        <v>0</v>
      </c>
      <c r="AK40" s="32">
        <f t="shared" si="61"/>
        <v>0</v>
      </c>
      <c r="AL40" s="32">
        <f t="shared" si="62"/>
        <v>0</v>
      </c>
      <c r="AM40" s="32">
        <f t="shared" si="62"/>
        <v>0</v>
      </c>
      <c r="AN40" s="32">
        <f t="shared" si="62"/>
        <v>0</v>
      </c>
      <c r="AO40" s="32">
        <f t="shared" si="62"/>
        <v>0</v>
      </c>
      <c r="AP40" s="32">
        <f t="shared" si="62"/>
        <v>0</v>
      </c>
      <c r="AQ40" s="32">
        <f t="shared" si="62"/>
        <v>0</v>
      </c>
      <c r="AR40" s="32">
        <f t="shared" si="62"/>
        <v>0</v>
      </c>
      <c r="AS40" s="32">
        <f t="shared" si="62"/>
        <v>0</v>
      </c>
      <c r="AT40" s="32">
        <f t="shared" si="62"/>
        <v>0</v>
      </c>
      <c r="AU40" s="32">
        <f t="shared" si="62"/>
        <v>0</v>
      </c>
      <c r="AV40" s="32">
        <f t="shared" si="63"/>
        <v>0</v>
      </c>
      <c r="AW40" s="32">
        <f t="shared" si="63"/>
        <v>0</v>
      </c>
      <c r="AX40" s="32">
        <f t="shared" si="63"/>
        <v>0</v>
      </c>
      <c r="AY40" s="32">
        <f t="shared" si="63"/>
        <v>0</v>
      </c>
      <c r="AZ40" s="32">
        <f t="shared" si="63"/>
        <v>0</v>
      </c>
      <c r="BA40" s="32">
        <f t="shared" si="63"/>
        <v>0</v>
      </c>
      <c r="BB40" s="32">
        <f t="shared" si="63"/>
        <v>0</v>
      </c>
      <c r="BC40" s="32">
        <f t="shared" si="63"/>
        <v>0</v>
      </c>
      <c r="BD40" s="32">
        <f t="shared" si="63"/>
        <v>0</v>
      </c>
      <c r="BE40" s="32">
        <f t="shared" si="63"/>
        <v>0</v>
      </c>
      <c r="BF40" s="32">
        <f t="shared" si="63"/>
        <v>0</v>
      </c>
      <c r="BG40" s="32">
        <f t="shared" si="63"/>
        <v>0</v>
      </c>
      <c r="BH40" s="32">
        <f t="shared" si="63"/>
        <v>0</v>
      </c>
      <c r="BI40" s="32">
        <f t="shared" si="63"/>
        <v>0</v>
      </c>
      <c r="BJ40" s="32">
        <f t="shared" si="63"/>
        <v>0</v>
      </c>
      <c r="BK40" s="32">
        <f t="shared" si="63"/>
        <v>0</v>
      </c>
      <c r="BL40" s="32">
        <f t="shared" si="63"/>
        <v>0</v>
      </c>
      <c r="BM40" s="32">
        <f t="shared" si="63"/>
        <v>0</v>
      </c>
      <c r="BN40" s="32">
        <f t="shared" si="63"/>
        <v>0</v>
      </c>
      <c r="BO40" s="32">
        <f t="shared" si="63"/>
        <v>0</v>
      </c>
      <c r="BP40" s="32">
        <f t="shared" si="63"/>
        <v>0</v>
      </c>
    </row>
    <row r="41" spans="1:68" ht="12.75" customHeight="1" x14ac:dyDescent="0.2">
      <c r="A41" s="30"/>
      <c r="B41" s="149" t="str">
        <f>Remaining!A41</f>
        <v>07.</v>
      </c>
      <c r="C41" s="150" t="str">
        <f>Remaining!B41</f>
        <v>Piping Design &amp; EAS</v>
      </c>
      <c r="D41" s="150">
        <f>SUM(D42:D44)</f>
        <v>0</v>
      </c>
      <c r="E41" s="150">
        <f t="shared" ref="E41:AZ41" si="64">SUM(E42:E44)</f>
        <v>0</v>
      </c>
      <c r="F41" s="150">
        <f t="shared" si="64"/>
        <v>0</v>
      </c>
      <c r="G41" s="150"/>
      <c r="H41" s="150">
        <f t="shared" si="64"/>
        <v>0</v>
      </c>
      <c r="I41" s="150">
        <f t="shared" si="64"/>
        <v>0</v>
      </c>
      <c r="J41" s="150">
        <f t="shared" si="64"/>
        <v>0</v>
      </c>
      <c r="K41" s="150">
        <f t="shared" si="64"/>
        <v>0</v>
      </c>
      <c r="L41" s="150">
        <f t="shared" si="64"/>
        <v>0</v>
      </c>
      <c r="M41" s="150">
        <f t="shared" si="64"/>
        <v>0</v>
      </c>
      <c r="N41" s="150">
        <f t="shared" si="64"/>
        <v>0</v>
      </c>
      <c r="O41" s="150">
        <f t="shared" si="64"/>
        <v>0</v>
      </c>
      <c r="P41" s="150">
        <f t="shared" si="64"/>
        <v>0</v>
      </c>
      <c r="Q41" s="150">
        <f t="shared" si="64"/>
        <v>0</v>
      </c>
      <c r="R41" s="150">
        <f t="shared" si="64"/>
        <v>0</v>
      </c>
      <c r="S41" s="150">
        <f t="shared" si="64"/>
        <v>0</v>
      </c>
      <c r="T41" s="150">
        <f t="shared" si="64"/>
        <v>0</v>
      </c>
      <c r="U41" s="150">
        <f t="shared" si="64"/>
        <v>0</v>
      </c>
      <c r="V41" s="150">
        <f t="shared" si="64"/>
        <v>0</v>
      </c>
      <c r="W41" s="150">
        <f t="shared" si="64"/>
        <v>0</v>
      </c>
      <c r="X41" s="150">
        <f t="shared" si="64"/>
        <v>0</v>
      </c>
      <c r="Y41" s="150">
        <f t="shared" si="64"/>
        <v>0</v>
      </c>
      <c r="Z41" s="150">
        <f t="shared" si="64"/>
        <v>0</v>
      </c>
      <c r="AA41" s="150">
        <f t="shared" si="64"/>
        <v>0</v>
      </c>
      <c r="AB41" s="150">
        <f t="shared" si="64"/>
        <v>0</v>
      </c>
      <c r="AC41" s="150">
        <f t="shared" si="64"/>
        <v>0</v>
      </c>
      <c r="AD41" s="150">
        <f t="shared" si="64"/>
        <v>0</v>
      </c>
      <c r="AE41" s="150">
        <f t="shared" si="64"/>
        <v>0</v>
      </c>
      <c r="AF41" s="150">
        <f t="shared" si="64"/>
        <v>0</v>
      </c>
      <c r="AG41" s="150">
        <f t="shared" si="64"/>
        <v>0</v>
      </c>
      <c r="AH41" s="150">
        <f t="shared" si="64"/>
        <v>0</v>
      </c>
      <c r="AI41" s="150">
        <f t="shared" si="64"/>
        <v>0</v>
      </c>
      <c r="AJ41" s="150">
        <f t="shared" si="64"/>
        <v>0</v>
      </c>
      <c r="AK41" s="150">
        <f t="shared" si="64"/>
        <v>0</v>
      </c>
      <c r="AL41" s="150">
        <f t="shared" si="64"/>
        <v>0</v>
      </c>
      <c r="AM41" s="150">
        <f t="shared" si="64"/>
        <v>0</v>
      </c>
      <c r="AN41" s="150">
        <f t="shared" si="64"/>
        <v>0</v>
      </c>
      <c r="AO41" s="150">
        <f t="shared" si="64"/>
        <v>0</v>
      </c>
      <c r="AP41" s="150">
        <f t="shared" si="64"/>
        <v>0</v>
      </c>
      <c r="AQ41" s="150">
        <f t="shared" si="64"/>
        <v>0</v>
      </c>
      <c r="AR41" s="150">
        <f t="shared" si="64"/>
        <v>0</v>
      </c>
      <c r="AS41" s="150">
        <f t="shared" si="64"/>
        <v>0</v>
      </c>
      <c r="AT41" s="150">
        <f t="shared" si="64"/>
        <v>0</v>
      </c>
      <c r="AU41" s="150">
        <f t="shared" si="64"/>
        <v>0</v>
      </c>
      <c r="AV41" s="150">
        <f t="shared" si="64"/>
        <v>0</v>
      </c>
      <c r="AW41" s="150">
        <f t="shared" si="64"/>
        <v>0</v>
      </c>
      <c r="AX41" s="150">
        <f t="shared" si="64"/>
        <v>0</v>
      </c>
      <c r="AY41" s="150">
        <f t="shared" si="64"/>
        <v>0</v>
      </c>
      <c r="AZ41" s="150">
        <f t="shared" si="64"/>
        <v>0</v>
      </c>
      <c r="BA41" s="150">
        <f t="shared" ref="BA41:BP41" si="65">SUM(BA42:BA44)</f>
        <v>0</v>
      </c>
      <c r="BB41" s="150">
        <f t="shared" si="65"/>
        <v>0</v>
      </c>
      <c r="BC41" s="150">
        <f t="shared" si="65"/>
        <v>0</v>
      </c>
      <c r="BD41" s="150">
        <f t="shared" si="65"/>
        <v>0</v>
      </c>
      <c r="BE41" s="150">
        <f t="shared" si="65"/>
        <v>0</v>
      </c>
      <c r="BF41" s="150">
        <f t="shared" si="65"/>
        <v>0</v>
      </c>
      <c r="BG41" s="150">
        <f t="shared" si="65"/>
        <v>0</v>
      </c>
      <c r="BH41" s="150">
        <f t="shared" si="65"/>
        <v>0</v>
      </c>
      <c r="BI41" s="150">
        <f t="shared" si="65"/>
        <v>0</v>
      </c>
      <c r="BJ41" s="150">
        <f t="shared" si="65"/>
        <v>0</v>
      </c>
      <c r="BK41" s="150">
        <f t="shared" si="65"/>
        <v>0</v>
      </c>
      <c r="BL41" s="150">
        <f t="shared" si="65"/>
        <v>0</v>
      </c>
      <c r="BM41" s="150">
        <f t="shared" si="65"/>
        <v>0</v>
      </c>
      <c r="BN41" s="150">
        <f t="shared" si="65"/>
        <v>0</v>
      </c>
      <c r="BO41" s="150">
        <f t="shared" si="65"/>
        <v>0</v>
      </c>
      <c r="BP41" s="150">
        <f t="shared" si="65"/>
        <v>0</v>
      </c>
    </row>
    <row r="42" spans="1:68" ht="12.75" customHeight="1" outlineLevel="1" x14ac:dyDescent="0.2">
      <c r="A42" s="30"/>
      <c r="B42" s="67">
        <f>Remaining!A42</f>
        <v>420</v>
      </c>
      <c r="C42" s="28" t="str">
        <f>Remaining!B42</f>
        <v xml:space="preserve">Piping Design                  </v>
      </c>
      <c r="D42" s="32">
        <f t="shared" ref="D42:F44" si="66">SUMIF($B$66:$B$90,$B42,D$66:D$90)</f>
        <v>0</v>
      </c>
      <c r="E42" s="32">
        <f t="shared" si="66"/>
        <v>0</v>
      </c>
      <c r="F42" s="32">
        <f t="shared" si="66"/>
        <v>0</v>
      </c>
      <c r="G42" s="32"/>
      <c r="H42" s="32">
        <f t="shared" ref="H42:Q44" si="67">SUMIF($B$66:$B$90,$B42,H$66:H$90)</f>
        <v>0</v>
      </c>
      <c r="I42" s="32">
        <f t="shared" si="67"/>
        <v>0</v>
      </c>
      <c r="J42" s="32">
        <f t="shared" si="67"/>
        <v>0</v>
      </c>
      <c r="K42" s="32">
        <f t="shared" si="67"/>
        <v>0</v>
      </c>
      <c r="L42" s="32">
        <f t="shared" si="67"/>
        <v>0</v>
      </c>
      <c r="M42" s="32">
        <f t="shared" si="67"/>
        <v>0</v>
      </c>
      <c r="N42" s="32">
        <f t="shared" si="67"/>
        <v>0</v>
      </c>
      <c r="O42" s="32">
        <f t="shared" si="67"/>
        <v>0</v>
      </c>
      <c r="P42" s="32">
        <f t="shared" si="67"/>
        <v>0</v>
      </c>
      <c r="Q42" s="32">
        <f t="shared" si="67"/>
        <v>0</v>
      </c>
      <c r="R42" s="32">
        <f t="shared" ref="R42:AA44" si="68">SUMIF($B$66:$B$90,$B42,R$66:R$90)</f>
        <v>0</v>
      </c>
      <c r="S42" s="32">
        <f t="shared" si="68"/>
        <v>0</v>
      </c>
      <c r="T42" s="32">
        <f t="shared" si="68"/>
        <v>0</v>
      </c>
      <c r="U42" s="32">
        <f t="shared" si="68"/>
        <v>0</v>
      </c>
      <c r="V42" s="32">
        <f t="shared" si="68"/>
        <v>0</v>
      </c>
      <c r="W42" s="32">
        <f t="shared" si="68"/>
        <v>0</v>
      </c>
      <c r="X42" s="32">
        <f t="shared" si="68"/>
        <v>0</v>
      </c>
      <c r="Y42" s="32">
        <f t="shared" si="68"/>
        <v>0</v>
      </c>
      <c r="Z42" s="32">
        <f t="shared" si="68"/>
        <v>0</v>
      </c>
      <c r="AA42" s="32">
        <f t="shared" si="68"/>
        <v>0</v>
      </c>
      <c r="AB42" s="32">
        <f t="shared" ref="AB42:AK44" si="69">SUMIF($B$66:$B$90,$B42,AB$66:AB$90)</f>
        <v>0</v>
      </c>
      <c r="AC42" s="32">
        <f t="shared" si="69"/>
        <v>0</v>
      </c>
      <c r="AD42" s="32">
        <f t="shared" si="69"/>
        <v>0</v>
      </c>
      <c r="AE42" s="32">
        <f t="shared" si="69"/>
        <v>0</v>
      </c>
      <c r="AF42" s="32">
        <f t="shared" si="69"/>
        <v>0</v>
      </c>
      <c r="AG42" s="32">
        <f t="shared" si="69"/>
        <v>0</v>
      </c>
      <c r="AH42" s="32">
        <f t="shared" si="69"/>
        <v>0</v>
      </c>
      <c r="AI42" s="32">
        <f t="shared" si="69"/>
        <v>0</v>
      </c>
      <c r="AJ42" s="32">
        <f t="shared" si="69"/>
        <v>0</v>
      </c>
      <c r="AK42" s="32">
        <f t="shared" si="69"/>
        <v>0</v>
      </c>
      <c r="AL42" s="32">
        <f t="shared" ref="AL42:AU44" si="70">SUMIF($B$66:$B$90,$B42,AL$66:AL$90)</f>
        <v>0</v>
      </c>
      <c r="AM42" s="32">
        <f t="shared" si="70"/>
        <v>0</v>
      </c>
      <c r="AN42" s="32">
        <f t="shared" si="70"/>
        <v>0</v>
      </c>
      <c r="AO42" s="32">
        <f t="shared" si="70"/>
        <v>0</v>
      </c>
      <c r="AP42" s="32">
        <f t="shared" si="70"/>
        <v>0</v>
      </c>
      <c r="AQ42" s="32">
        <f t="shared" si="70"/>
        <v>0</v>
      </c>
      <c r="AR42" s="32">
        <f t="shared" si="70"/>
        <v>0</v>
      </c>
      <c r="AS42" s="32">
        <f t="shared" si="70"/>
        <v>0</v>
      </c>
      <c r="AT42" s="32">
        <f t="shared" si="70"/>
        <v>0</v>
      </c>
      <c r="AU42" s="32">
        <f t="shared" si="70"/>
        <v>0</v>
      </c>
      <c r="AV42" s="32">
        <f t="shared" ref="AV42:BP44" si="71">SUMIF($B$66:$B$90,$B42,AV$66:AV$90)</f>
        <v>0</v>
      </c>
      <c r="AW42" s="32">
        <f t="shared" si="71"/>
        <v>0</v>
      </c>
      <c r="AX42" s="32">
        <f t="shared" si="71"/>
        <v>0</v>
      </c>
      <c r="AY42" s="32">
        <f t="shared" si="71"/>
        <v>0</v>
      </c>
      <c r="AZ42" s="32">
        <f t="shared" si="71"/>
        <v>0</v>
      </c>
      <c r="BA42" s="32">
        <f t="shared" si="71"/>
        <v>0</v>
      </c>
      <c r="BB42" s="32">
        <f t="shared" si="71"/>
        <v>0</v>
      </c>
      <c r="BC42" s="32">
        <f t="shared" si="71"/>
        <v>0</v>
      </c>
      <c r="BD42" s="32">
        <f t="shared" si="71"/>
        <v>0</v>
      </c>
      <c r="BE42" s="32">
        <f t="shared" si="71"/>
        <v>0</v>
      </c>
      <c r="BF42" s="32">
        <f t="shared" si="71"/>
        <v>0</v>
      </c>
      <c r="BG42" s="32">
        <f t="shared" si="71"/>
        <v>0</v>
      </c>
      <c r="BH42" s="32">
        <f t="shared" si="71"/>
        <v>0</v>
      </c>
      <c r="BI42" s="32">
        <f t="shared" si="71"/>
        <v>0</v>
      </c>
      <c r="BJ42" s="32">
        <f t="shared" si="71"/>
        <v>0</v>
      </c>
      <c r="BK42" s="32">
        <f t="shared" si="71"/>
        <v>0</v>
      </c>
      <c r="BL42" s="32">
        <f t="shared" si="71"/>
        <v>0</v>
      </c>
      <c r="BM42" s="32">
        <f t="shared" si="71"/>
        <v>0</v>
      </c>
      <c r="BN42" s="32">
        <f t="shared" si="71"/>
        <v>0</v>
      </c>
      <c r="BO42" s="32">
        <f t="shared" si="71"/>
        <v>0</v>
      </c>
      <c r="BP42" s="32">
        <f t="shared" si="71"/>
        <v>0</v>
      </c>
    </row>
    <row r="43" spans="1:68" ht="12.75" customHeight="1" outlineLevel="1" x14ac:dyDescent="0.2">
      <c r="A43" s="30"/>
      <c r="B43" s="67">
        <f>Remaining!A43</f>
        <v>490</v>
      </c>
      <c r="C43" s="28" t="str">
        <f>Remaining!B43</f>
        <v xml:space="preserve">Eng. Application Services      </v>
      </c>
      <c r="D43" s="32">
        <f t="shared" si="66"/>
        <v>0</v>
      </c>
      <c r="E43" s="32">
        <f t="shared" si="66"/>
        <v>0</v>
      </c>
      <c r="F43" s="32">
        <f t="shared" si="66"/>
        <v>0</v>
      </c>
      <c r="G43" s="32"/>
      <c r="H43" s="32">
        <f t="shared" si="67"/>
        <v>0</v>
      </c>
      <c r="I43" s="32">
        <f t="shared" si="67"/>
        <v>0</v>
      </c>
      <c r="J43" s="32">
        <f t="shared" si="67"/>
        <v>0</v>
      </c>
      <c r="K43" s="32">
        <f t="shared" si="67"/>
        <v>0</v>
      </c>
      <c r="L43" s="32">
        <f t="shared" si="67"/>
        <v>0</v>
      </c>
      <c r="M43" s="32">
        <f t="shared" si="67"/>
        <v>0</v>
      </c>
      <c r="N43" s="32">
        <f t="shared" si="67"/>
        <v>0</v>
      </c>
      <c r="O43" s="32">
        <f t="shared" si="67"/>
        <v>0</v>
      </c>
      <c r="P43" s="32">
        <f t="shared" si="67"/>
        <v>0</v>
      </c>
      <c r="Q43" s="32">
        <f t="shared" si="67"/>
        <v>0</v>
      </c>
      <c r="R43" s="32">
        <f t="shared" si="68"/>
        <v>0</v>
      </c>
      <c r="S43" s="32">
        <f t="shared" si="68"/>
        <v>0</v>
      </c>
      <c r="T43" s="32">
        <f t="shared" si="68"/>
        <v>0</v>
      </c>
      <c r="U43" s="32">
        <f t="shared" si="68"/>
        <v>0</v>
      </c>
      <c r="V43" s="32">
        <f t="shared" si="68"/>
        <v>0</v>
      </c>
      <c r="W43" s="32">
        <f t="shared" si="68"/>
        <v>0</v>
      </c>
      <c r="X43" s="32">
        <f t="shared" si="68"/>
        <v>0</v>
      </c>
      <c r="Y43" s="32">
        <f t="shared" si="68"/>
        <v>0</v>
      </c>
      <c r="Z43" s="32">
        <f t="shared" si="68"/>
        <v>0</v>
      </c>
      <c r="AA43" s="32">
        <f t="shared" si="68"/>
        <v>0</v>
      </c>
      <c r="AB43" s="32">
        <f t="shared" si="69"/>
        <v>0</v>
      </c>
      <c r="AC43" s="32">
        <f t="shared" si="69"/>
        <v>0</v>
      </c>
      <c r="AD43" s="32">
        <f t="shared" si="69"/>
        <v>0</v>
      </c>
      <c r="AE43" s="32">
        <f t="shared" si="69"/>
        <v>0</v>
      </c>
      <c r="AF43" s="32">
        <f t="shared" si="69"/>
        <v>0</v>
      </c>
      <c r="AG43" s="32">
        <f t="shared" si="69"/>
        <v>0</v>
      </c>
      <c r="AH43" s="32">
        <f t="shared" si="69"/>
        <v>0</v>
      </c>
      <c r="AI43" s="32">
        <f t="shared" si="69"/>
        <v>0</v>
      </c>
      <c r="AJ43" s="32">
        <f t="shared" si="69"/>
        <v>0</v>
      </c>
      <c r="AK43" s="32">
        <f t="shared" si="69"/>
        <v>0</v>
      </c>
      <c r="AL43" s="32">
        <f t="shared" si="70"/>
        <v>0</v>
      </c>
      <c r="AM43" s="32">
        <f t="shared" si="70"/>
        <v>0</v>
      </c>
      <c r="AN43" s="32">
        <f t="shared" si="70"/>
        <v>0</v>
      </c>
      <c r="AO43" s="32">
        <f t="shared" si="70"/>
        <v>0</v>
      </c>
      <c r="AP43" s="32">
        <f t="shared" si="70"/>
        <v>0</v>
      </c>
      <c r="AQ43" s="32">
        <f t="shared" si="70"/>
        <v>0</v>
      </c>
      <c r="AR43" s="32">
        <f t="shared" si="70"/>
        <v>0</v>
      </c>
      <c r="AS43" s="32">
        <f t="shared" si="70"/>
        <v>0</v>
      </c>
      <c r="AT43" s="32">
        <f t="shared" si="70"/>
        <v>0</v>
      </c>
      <c r="AU43" s="32">
        <f t="shared" si="70"/>
        <v>0</v>
      </c>
      <c r="AV43" s="32">
        <f t="shared" si="71"/>
        <v>0</v>
      </c>
      <c r="AW43" s="32">
        <f t="shared" si="71"/>
        <v>0</v>
      </c>
      <c r="AX43" s="32">
        <f t="shared" si="71"/>
        <v>0</v>
      </c>
      <c r="AY43" s="32">
        <f t="shared" si="71"/>
        <v>0</v>
      </c>
      <c r="AZ43" s="32">
        <f t="shared" si="71"/>
        <v>0</v>
      </c>
      <c r="BA43" s="32">
        <f t="shared" si="71"/>
        <v>0</v>
      </c>
      <c r="BB43" s="32">
        <f t="shared" si="71"/>
        <v>0</v>
      </c>
      <c r="BC43" s="32">
        <f t="shared" si="71"/>
        <v>0</v>
      </c>
      <c r="BD43" s="32">
        <f t="shared" si="71"/>
        <v>0</v>
      </c>
      <c r="BE43" s="32">
        <f t="shared" si="71"/>
        <v>0</v>
      </c>
      <c r="BF43" s="32">
        <f t="shared" si="71"/>
        <v>0</v>
      </c>
      <c r="BG43" s="32">
        <f t="shared" si="71"/>
        <v>0</v>
      </c>
      <c r="BH43" s="32">
        <f t="shared" si="71"/>
        <v>0</v>
      </c>
      <c r="BI43" s="32">
        <f t="shared" si="71"/>
        <v>0</v>
      </c>
      <c r="BJ43" s="32">
        <f t="shared" si="71"/>
        <v>0</v>
      </c>
      <c r="BK43" s="32">
        <f t="shared" si="71"/>
        <v>0</v>
      </c>
      <c r="BL43" s="32">
        <f t="shared" si="71"/>
        <v>0</v>
      </c>
      <c r="BM43" s="32">
        <f t="shared" si="71"/>
        <v>0</v>
      </c>
      <c r="BN43" s="32">
        <f t="shared" si="71"/>
        <v>0</v>
      </c>
      <c r="BO43" s="32">
        <f t="shared" si="71"/>
        <v>0</v>
      </c>
      <c r="BP43" s="32">
        <f t="shared" si="71"/>
        <v>0</v>
      </c>
    </row>
    <row r="44" spans="1:68" s="38" customFormat="1" ht="12.75" customHeight="1" outlineLevel="1" x14ac:dyDescent="0.2">
      <c r="A44" s="27"/>
      <c r="B44" s="67">
        <f>Remaining!A44</f>
        <v>0</v>
      </c>
      <c r="C44" s="28">
        <f>Remaining!B44</f>
        <v>0</v>
      </c>
      <c r="D44" s="32">
        <f t="shared" si="66"/>
        <v>0</v>
      </c>
      <c r="E44" s="32">
        <f t="shared" si="66"/>
        <v>0</v>
      </c>
      <c r="F44" s="32">
        <f t="shared" si="66"/>
        <v>0</v>
      </c>
      <c r="G44" s="32"/>
      <c r="H44" s="32">
        <f t="shared" si="67"/>
        <v>0</v>
      </c>
      <c r="I44" s="32">
        <f t="shared" si="67"/>
        <v>0</v>
      </c>
      <c r="J44" s="32">
        <f t="shared" si="67"/>
        <v>0</v>
      </c>
      <c r="K44" s="32">
        <f t="shared" si="67"/>
        <v>0</v>
      </c>
      <c r="L44" s="32">
        <f t="shared" si="67"/>
        <v>0</v>
      </c>
      <c r="M44" s="32">
        <f t="shared" si="67"/>
        <v>0</v>
      </c>
      <c r="N44" s="32">
        <f t="shared" si="67"/>
        <v>0</v>
      </c>
      <c r="O44" s="32">
        <f t="shared" si="67"/>
        <v>0</v>
      </c>
      <c r="P44" s="32">
        <f t="shared" si="67"/>
        <v>0</v>
      </c>
      <c r="Q44" s="32">
        <f t="shared" si="67"/>
        <v>0</v>
      </c>
      <c r="R44" s="32">
        <f t="shared" si="68"/>
        <v>0</v>
      </c>
      <c r="S44" s="32">
        <f t="shared" si="68"/>
        <v>0</v>
      </c>
      <c r="T44" s="32">
        <f t="shared" si="68"/>
        <v>0</v>
      </c>
      <c r="U44" s="32">
        <f t="shared" si="68"/>
        <v>0</v>
      </c>
      <c r="V44" s="32">
        <f t="shared" si="68"/>
        <v>0</v>
      </c>
      <c r="W44" s="32">
        <f t="shared" si="68"/>
        <v>0</v>
      </c>
      <c r="X44" s="32">
        <f t="shared" si="68"/>
        <v>0</v>
      </c>
      <c r="Y44" s="32">
        <f t="shared" si="68"/>
        <v>0</v>
      </c>
      <c r="Z44" s="32">
        <f t="shared" si="68"/>
        <v>0</v>
      </c>
      <c r="AA44" s="32">
        <f t="shared" si="68"/>
        <v>0</v>
      </c>
      <c r="AB44" s="32">
        <f t="shared" si="69"/>
        <v>0</v>
      </c>
      <c r="AC44" s="32">
        <f t="shared" si="69"/>
        <v>0</v>
      </c>
      <c r="AD44" s="32">
        <f t="shared" si="69"/>
        <v>0</v>
      </c>
      <c r="AE44" s="32">
        <f t="shared" si="69"/>
        <v>0</v>
      </c>
      <c r="AF44" s="32">
        <f t="shared" si="69"/>
        <v>0</v>
      </c>
      <c r="AG44" s="32">
        <f t="shared" si="69"/>
        <v>0</v>
      </c>
      <c r="AH44" s="32">
        <f t="shared" si="69"/>
        <v>0</v>
      </c>
      <c r="AI44" s="32">
        <f t="shared" si="69"/>
        <v>0</v>
      </c>
      <c r="AJ44" s="32">
        <f t="shared" si="69"/>
        <v>0</v>
      </c>
      <c r="AK44" s="32">
        <f t="shared" si="69"/>
        <v>0</v>
      </c>
      <c r="AL44" s="32">
        <f t="shared" si="70"/>
        <v>0</v>
      </c>
      <c r="AM44" s="32">
        <f t="shared" si="70"/>
        <v>0</v>
      </c>
      <c r="AN44" s="32">
        <f t="shared" si="70"/>
        <v>0</v>
      </c>
      <c r="AO44" s="32">
        <f t="shared" si="70"/>
        <v>0</v>
      </c>
      <c r="AP44" s="32">
        <f t="shared" si="70"/>
        <v>0</v>
      </c>
      <c r="AQ44" s="32">
        <f t="shared" si="70"/>
        <v>0</v>
      </c>
      <c r="AR44" s="32">
        <f t="shared" si="70"/>
        <v>0</v>
      </c>
      <c r="AS44" s="32">
        <f t="shared" si="70"/>
        <v>0</v>
      </c>
      <c r="AT44" s="32">
        <f t="shared" si="70"/>
        <v>0</v>
      </c>
      <c r="AU44" s="32">
        <f t="shared" si="70"/>
        <v>0</v>
      </c>
      <c r="AV44" s="32">
        <f t="shared" si="71"/>
        <v>0</v>
      </c>
      <c r="AW44" s="32">
        <f t="shared" si="71"/>
        <v>0</v>
      </c>
      <c r="AX44" s="32">
        <f t="shared" si="71"/>
        <v>0</v>
      </c>
      <c r="AY44" s="32">
        <f t="shared" si="71"/>
        <v>0</v>
      </c>
      <c r="AZ44" s="32">
        <f t="shared" si="71"/>
        <v>0</v>
      </c>
      <c r="BA44" s="32">
        <f t="shared" si="71"/>
        <v>0</v>
      </c>
      <c r="BB44" s="32">
        <f t="shared" si="71"/>
        <v>0</v>
      </c>
      <c r="BC44" s="32">
        <f t="shared" si="71"/>
        <v>0</v>
      </c>
      <c r="BD44" s="32">
        <f t="shared" si="71"/>
        <v>0</v>
      </c>
      <c r="BE44" s="32">
        <f t="shared" si="71"/>
        <v>0</v>
      </c>
      <c r="BF44" s="32">
        <f t="shared" si="71"/>
        <v>0</v>
      </c>
      <c r="BG44" s="32">
        <f t="shared" si="71"/>
        <v>0</v>
      </c>
      <c r="BH44" s="32">
        <f t="shared" si="71"/>
        <v>0</v>
      </c>
      <c r="BI44" s="32">
        <f t="shared" si="71"/>
        <v>0</v>
      </c>
      <c r="BJ44" s="32">
        <f t="shared" si="71"/>
        <v>0</v>
      </c>
      <c r="BK44" s="32">
        <f t="shared" si="71"/>
        <v>0</v>
      </c>
      <c r="BL44" s="32">
        <f t="shared" si="71"/>
        <v>0</v>
      </c>
      <c r="BM44" s="32">
        <f t="shared" si="71"/>
        <v>0</v>
      </c>
      <c r="BN44" s="32">
        <f t="shared" si="71"/>
        <v>0</v>
      </c>
      <c r="BO44" s="32">
        <f t="shared" si="71"/>
        <v>0</v>
      </c>
      <c r="BP44" s="32">
        <f t="shared" si="71"/>
        <v>0</v>
      </c>
    </row>
    <row r="45" spans="1:68" ht="12.75" customHeight="1" x14ac:dyDescent="0.2">
      <c r="A45" s="30"/>
      <c r="B45" s="149" t="str">
        <f>Remaining!A45</f>
        <v>08.</v>
      </c>
      <c r="C45" s="150" t="str">
        <f>Remaining!B45</f>
        <v>Pipeline Engineering &amp; Design</v>
      </c>
      <c r="D45" s="150">
        <f>SUM(D46:D48)</f>
        <v>0</v>
      </c>
      <c r="E45" s="150">
        <f>SUM(E46:E48)</f>
        <v>0</v>
      </c>
      <c r="F45" s="150">
        <f>SUM(F46:F48)</f>
        <v>0</v>
      </c>
      <c r="G45" s="150"/>
      <c r="H45" s="150">
        <f t="shared" ref="H45:AM45" si="72">SUM(H46:H48)</f>
        <v>0</v>
      </c>
      <c r="I45" s="150">
        <f t="shared" si="72"/>
        <v>0</v>
      </c>
      <c r="J45" s="150">
        <f t="shared" si="72"/>
        <v>0</v>
      </c>
      <c r="K45" s="150">
        <f t="shared" si="72"/>
        <v>0</v>
      </c>
      <c r="L45" s="150">
        <f t="shared" si="72"/>
        <v>0</v>
      </c>
      <c r="M45" s="150">
        <f t="shared" si="72"/>
        <v>0</v>
      </c>
      <c r="N45" s="150">
        <f t="shared" si="72"/>
        <v>0</v>
      </c>
      <c r="O45" s="150">
        <f t="shared" si="72"/>
        <v>0</v>
      </c>
      <c r="P45" s="150">
        <f t="shared" si="72"/>
        <v>0</v>
      </c>
      <c r="Q45" s="150">
        <f t="shared" si="72"/>
        <v>0</v>
      </c>
      <c r="R45" s="150">
        <f t="shared" si="72"/>
        <v>0</v>
      </c>
      <c r="S45" s="150">
        <f t="shared" si="72"/>
        <v>0</v>
      </c>
      <c r="T45" s="150">
        <f t="shared" si="72"/>
        <v>0</v>
      </c>
      <c r="U45" s="150">
        <f t="shared" si="72"/>
        <v>0</v>
      </c>
      <c r="V45" s="150">
        <f t="shared" si="72"/>
        <v>0</v>
      </c>
      <c r="W45" s="150">
        <f t="shared" si="72"/>
        <v>0</v>
      </c>
      <c r="X45" s="150">
        <f t="shared" si="72"/>
        <v>0</v>
      </c>
      <c r="Y45" s="150">
        <f t="shared" si="72"/>
        <v>0</v>
      </c>
      <c r="Z45" s="150">
        <f t="shared" si="72"/>
        <v>0</v>
      </c>
      <c r="AA45" s="150">
        <f t="shared" si="72"/>
        <v>0</v>
      </c>
      <c r="AB45" s="150">
        <f t="shared" si="72"/>
        <v>0</v>
      </c>
      <c r="AC45" s="150">
        <f t="shared" si="72"/>
        <v>0</v>
      </c>
      <c r="AD45" s="150">
        <f t="shared" si="72"/>
        <v>0</v>
      </c>
      <c r="AE45" s="150">
        <f t="shared" si="72"/>
        <v>0</v>
      </c>
      <c r="AF45" s="150">
        <f t="shared" si="72"/>
        <v>0</v>
      </c>
      <c r="AG45" s="150">
        <f t="shared" si="72"/>
        <v>0</v>
      </c>
      <c r="AH45" s="150">
        <f t="shared" si="72"/>
        <v>0</v>
      </c>
      <c r="AI45" s="150">
        <f t="shared" si="72"/>
        <v>0</v>
      </c>
      <c r="AJ45" s="150">
        <f t="shared" si="72"/>
        <v>0</v>
      </c>
      <c r="AK45" s="150">
        <f t="shared" si="72"/>
        <v>0</v>
      </c>
      <c r="AL45" s="150">
        <f t="shared" si="72"/>
        <v>0</v>
      </c>
      <c r="AM45" s="150">
        <f t="shared" si="72"/>
        <v>0</v>
      </c>
      <c r="AN45" s="150">
        <f t="shared" ref="AN45:AZ45" si="73">SUM(AN46:AN48)</f>
        <v>0</v>
      </c>
      <c r="AO45" s="150">
        <f t="shared" si="73"/>
        <v>0</v>
      </c>
      <c r="AP45" s="150">
        <f t="shared" si="73"/>
        <v>0</v>
      </c>
      <c r="AQ45" s="150">
        <f t="shared" si="73"/>
        <v>0</v>
      </c>
      <c r="AR45" s="150">
        <f t="shared" si="73"/>
        <v>0</v>
      </c>
      <c r="AS45" s="150">
        <f t="shared" si="73"/>
        <v>0</v>
      </c>
      <c r="AT45" s="150">
        <f t="shared" si="73"/>
        <v>0</v>
      </c>
      <c r="AU45" s="150">
        <f t="shared" si="73"/>
        <v>0</v>
      </c>
      <c r="AV45" s="150">
        <f t="shared" si="73"/>
        <v>0</v>
      </c>
      <c r="AW45" s="150">
        <f t="shared" si="73"/>
        <v>0</v>
      </c>
      <c r="AX45" s="150">
        <f t="shared" si="73"/>
        <v>0</v>
      </c>
      <c r="AY45" s="150">
        <f t="shared" si="73"/>
        <v>0</v>
      </c>
      <c r="AZ45" s="150">
        <f t="shared" si="73"/>
        <v>0</v>
      </c>
      <c r="BA45" s="150">
        <f t="shared" ref="BA45:BP45" si="74">SUM(BA46:BA48)</f>
        <v>0</v>
      </c>
      <c r="BB45" s="150">
        <f t="shared" si="74"/>
        <v>0</v>
      </c>
      <c r="BC45" s="150">
        <f t="shared" si="74"/>
        <v>0</v>
      </c>
      <c r="BD45" s="150">
        <f t="shared" si="74"/>
        <v>0</v>
      </c>
      <c r="BE45" s="150">
        <f t="shared" si="74"/>
        <v>0</v>
      </c>
      <c r="BF45" s="150">
        <f t="shared" si="74"/>
        <v>0</v>
      </c>
      <c r="BG45" s="150">
        <f t="shared" si="74"/>
        <v>0</v>
      </c>
      <c r="BH45" s="150">
        <f t="shared" si="74"/>
        <v>0</v>
      </c>
      <c r="BI45" s="150">
        <f t="shared" si="74"/>
        <v>0</v>
      </c>
      <c r="BJ45" s="150">
        <f t="shared" si="74"/>
        <v>0</v>
      </c>
      <c r="BK45" s="150">
        <f t="shared" si="74"/>
        <v>0</v>
      </c>
      <c r="BL45" s="150">
        <f t="shared" si="74"/>
        <v>0</v>
      </c>
      <c r="BM45" s="150">
        <f t="shared" si="74"/>
        <v>0</v>
      </c>
      <c r="BN45" s="150">
        <f t="shared" si="74"/>
        <v>0</v>
      </c>
      <c r="BO45" s="150">
        <f t="shared" si="74"/>
        <v>0</v>
      </c>
      <c r="BP45" s="150">
        <f t="shared" si="74"/>
        <v>0</v>
      </c>
    </row>
    <row r="46" spans="1:68" ht="12.75" customHeight="1" outlineLevel="1" x14ac:dyDescent="0.2">
      <c r="A46" s="30"/>
      <c r="B46" s="67">
        <f>Remaining!A46</f>
        <v>370</v>
      </c>
      <c r="C46" s="28" t="str">
        <f>Remaining!B46</f>
        <v xml:space="preserve">Pipeline Engineering           </v>
      </c>
      <c r="D46" s="32">
        <f t="shared" ref="D46:F48" si="75">SUMIF($B$66:$B$90,$B46,D$66:D$90)</f>
        <v>0</v>
      </c>
      <c r="E46" s="32">
        <f t="shared" si="75"/>
        <v>0</v>
      </c>
      <c r="F46" s="32">
        <f t="shared" si="75"/>
        <v>0</v>
      </c>
      <c r="G46" s="32"/>
      <c r="H46" s="32">
        <f t="shared" ref="H46:Q48" si="76">SUMIF($B$66:$B$90,$B46,H$66:H$90)</f>
        <v>0</v>
      </c>
      <c r="I46" s="32">
        <f t="shared" si="76"/>
        <v>0</v>
      </c>
      <c r="J46" s="32">
        <f t="shared" si="76"/>
        <v>0</v>
      </c>
      <c r="K46" s="32">
        <f t="shared" si="76"/>
        <v>0</v>
      </c>
      <c r="L46" s="32">
        <f t="shared" si="76"/>
        <v>0</v>
      </c>
      <c r="M46" s="32">
        <f t="shared" si="76"/>
        <v>0</v>
      </c>
      <c r="N46" s="32">
        <f t="shared" si="76"/>
        <v>0</v>
      </c>
      <c r="O46" s="32">
        <f t="shared" si="76"/>
        <v>0</v>
      </c>
      <c r="P46" s="32">
        <f t="shared" si="76"/>
        <v>0</v>
      </c>
      <c r="Q46" s="32">
        <f t="shared" si="76"/>
        <v>0</v>
      </c>
      <c r="R46" s="32">
        <f t="shared" ref="R46:AA48" si="77">SUMIF($B$66:$B$90,$B46,R$66:R$90)</f>
        <v>0</v>
      </c>
      <c r="S46" s="32">
        <f t="shared" si="77"/>
        <v>0</v>
      </c>
      <c r="T46" s="32">
        <f t="shared" si="77"/>
        <v>0</v>
      </c>
      <c r="U46" s="32">
        <f t="shared" si="77"/>
        <v>0</v>
      </c>
      <c r="V46" s="32">
        <f t="shared" si="77"/>
        <v>0</v>
      </c>
      <c r="W46" s="32">
        <f t="shared" si="77"/>
        <v>0</v>
      </c>
      <c r="X46" s="32">
        <f t="shared" si="77"/>
        <v>0</v>
      </c>
      <c r="Y46" s="32">
        <f t="shared" si="77"/>
        <v>0</v>
      </c>
      <c r="Z46" s="32">
        <f t="shared" si="77"/>
        <v>0</v>
      </c>
      <c r="AA46" s="32">
        <f t="shared" si="77"/>
        <v>0</v>
      </c>
      <c r="AB46" s="32">
        <f t="shared" ref="AB46:AK48" si="78">SUMIF($B$66:$B$90,$B46,AB$66:AB$90)</f>
        <v>0</v>
      </c>
      <c r="AC46" s="32">
        <f t="shared" si="78"/>
        <v>0</v>
      </c>
      <c r="AD46" s="32">
        <f t="shared" si="78"/>
        <v>0</v>
      </c>
      <c r="AE46" s="32">
        <f t="shared" si="78"/>
        <v>0</v>
      </c>
      <c r="AF46" s="32">
        <f t="shared" si="78"/>
        <v>0</v>
      </c>
      <c r="AG46" s="32">
        <f t="shared" si="78"/>
        <v>0</v>
      </c>
      <c r="AH46" s="32">
        <f t="shared" si="78"/>
        <v>0</v>
      </c>
      <c r="AI46" s="32">
        <f t="shared" si="78"/>
        <v>0</v>
      </c>
      <c r="AJ46" s="32">
        <f t="shared" si="78"/>
        <v>0</v>
      </c>
      <c r="AK46" s="32">
        <f t="shared" si="78"/>
        <v>0</v>
      </c>
      <c r="AL46" s="32">
        <f t="shared" ref="AL46:AU48" si="79">SUMIF($B$66:$B$90,$B46,AL$66:AL$90)</f>
        <v>0</v>
      </c>
      <c r="AM46" s="32">
        <f t="shared" si="79"/>
        <v>0</v>
      </c>
      <c r="AN46" s="32">
        <f t="shared" si="79"/>
        <v>0</v>
      </c>
      <c r="AO46" s="32">
        <f t="shared" si="79"/>
        <v>0</v>
      </c>
      <c r="AP46" s="32">
        <f t="shared" si="79"/>
        <v>0</v>
      </c>
      <c r="AQ46" s="32">
        <f t="shared" si="79"/>
        <v>0</v>
      </c>
      <c r="AR46" s="32">
        <f t="shared" si="79"/>
        <v>0</v>
      </c>
      <c r="AS46" s="32">
        <f t="shared" si="79"/>
        <v>0</v>
      </c>
      <c r="AT46" s="32">
        <f t="shared" si="79"/>
        <v>0</v>
      </c>
      <c r="AU46" s="32">
        <f t="shared" si="79"/>
        <v>0</v>
      </c>
      <c r="AV46" s="32">
        <f t="shared" ref="AV46:BP48" si="80">SUMIF($B$66:$B$90,$B46,AV$66:AV$90)</f>
        <v>0</v>
      </c>
      <c r="AW46" s="32">
        <f t="shared" si="80"/>
        <v>0</v>
      </c>
      <c r="AX46" s="32">
        <f t="shared" si="80"/>
        <v>0</v>
      </c>
      <c r="AY46" s="32">
        <f t="shared" si="80"/>
        <v>0</v>
      </c>
      <c r="AZ46" s="32">
        <f t="shared" si="80"/>
        <v>0</v>
      </c>
      <c r="BA46" s="32">
        <f t="shared" si="80"/>
        <v>0</v>
      </c>
      <c r="BB46" s="32">
        <f t="shared" si="80"/>
        <v>0</v>
      </c>
      <c r="BC46" s="32">
        <f t="shared" si="80"/>
        <v>0</v>
      </c>
      <c r="BD46" s="32">
        <f t="shared" si="80"/>
        <v>0</v>
      </c>
      <c r="BE46" s="32">
        <f t="shared" si="80"/>
        <v>0</v>
      </c>
      <c r="BF46" s="32">
        <f t="shared" si="80"/>
        <v>0</v>
      </c>
      <c r="BG46" s="32">
        <f t="shared" si="80"/>
        <v>0</v>
      </c>
      <c r="BH46" s="32">
        <f t="shared" si="80"/>
        <v>0</v>
      </c>
      <c r="BI46" s="32">
        <f t="shared" si="80"/>
        <v>0</v>
      </c>
      <c r="BJ46" s="32">
        <f t="shared" si="80"/>
        <v>0</v>
      </c>
      <c r="BK46" s="32">
        <f t="shared" si="80"/>
        <v>0</v>
      </c>
      <c r="BL46" s="32">
        <f t="shared" si="80"/>
        <v>0</v>
      </c>
      <c r="BM46" s="32">
        <f t="shared" si="80"/>
        <v>0</v>
      </c>
      <c r="BN46" s="32">
        <f t="shared" si="80"/>
        <v>0</v>
      </c>
      <c r="BO46" s="32">
        <f t="shared" si="80"/>
        <v>0</v>
      </c>
      <c r="BP46" s="32">
        <f t="shared" si="80"/>
        <v>0</v>
      </c>
    </row>
    <row r="47" spans="1:68" ht="12.75" customHeight="1" outlineLevel="1" x14ac:dyDescent="0.2">
      <c r="A47" s="30"/>
      <c r="B47" s="67">
        <f>Remaining!A47</f>
        <v>470</v>
      </c>
      <c r="C47" s="28" t="str">
        <f>Remaining!B47</f>
        <v xml:space="preserve">Pipeline Design                </v>
      </c>
      <c r="D47" s="32">
        <f t="shared" si="75"/>
        <v>0</v>
      </c>
      <c r="E47" s="32">
        <f t="shared" si="75"/>
        <v>0</v>
      </c>
      <c r="F47" s="32">
        <f t="shared" si="75"/>
        <v>0</v>
      </c>
      <c r="G47" s="32"/>
      <c r="H47" s="32">
        <f t="shared" si="76"/>
        <v>0</v>
      </c>
      <c r="I47" s="32">
        <f t="shared" si="76"/>
        <v>0</v>
      </c>
      <c r="J47" s="32">
        <f t="shared" si="76"/>
        <v>0</v>
      </c>
      <c r="K47" s="32">
        <f t="shared" si="76"/>
        <v>0</v>
      </c>
      <c r="L47" s="32">
        <f t="shared" si="76"/>
        <v>0</v>
      </c>
      <c r="M47" s="32">
        <f t="shared" si="76"/>
        <v>0</v>
      </c>
      <c r="N47" s="32">
        <f t="shared" si="76"/>
        <v>0</v>
      </c>
      <c r="O47" s="32">
        <f t="shared" si="76"/>
        <v>0</v>
      </c>
      <c r="P47" s="32">
        <f t="shared" si="76"/>
        <v>0</v>
      </c>
      <c r="Q47" s="32">
        <f t="shared" si="76"/>
        <v>0</v>
      </c>
      <c r="R47" s="32">
        <f t="shared" si="77"/>
        <v>0</v>
      </c>
      <c r="S47" s="32">
        <f t="shared" si="77"/>
        <v>0</v>
      </c>
      <c r="T47" s="32">
        <f t="shared" si="77"/>
        <v>0</v>
      </c>
      <c r="U47" s="32">
        <f t="shared" si="77"/>
        <v>0</v>
      </c>
      <c r="V47" s="32">
        <f t="shared" si="77"/>
        <v>0</v>
      </c>
      <c r="W47" s="32">
        <f t="shared" si="77"/>
        <v>0</v>
      </c>
      <c r="X47" s="32">
        <f t="shared" si="77"/>
        <v>0</v>
      </c>
      <c r="Y47" s="32">
        <f t="shared" si="77"/>
        <v>0</v>
      </c>
      <c r="Z47" s="32">
        <f t="shared" si="77"/>
        <v>0</v>
      </c>
      <c r="AA47" s="32">
        <f t="shared" si="77"/>
        <v>0</v>
      </c>
      <c r="AB47" s="32">
        <f t="shared" si="78"/>
        <v>0</v>
      </c>
      <c r="AC47" s="32">
        <f t="shared" si="78"/>
        <v>0</v>
      </c>
      <c r="AD47" s="32">
        <f t="shared" si="78"/>
        <v>0</v>
      </c>
      <c r="AE47" s="32">
        <f t="shared" si="78"/>
        <v>0</v>
      </c>
      <c r="AF47" s="32">
        <f t="shared" si="78"/>
        <v>0</v>
      </c>
      <c r="AG47" s="32">
        <f t="shared" si="78"/>
        <v>0</v>
      </c>
      <c r="AH47" s="32">
        <f t="shared" si="78"/>
        <v>0</v>
      </c>
      <c r="AI47" s="32">
        <f t="shared" si="78"/>
        <v>0</v>
      </c>
      <c r="AJ47" s="32">
        <f t="shared" si="78"/>
        <v>0</v>
      </c>
      <c r="AK47" s="32">
        <f t="shared" si="78"/>
        <v>0</v>
      </c>
      <c r="AL47" s="32">
        <f t="shared" si="79"/>
        <v>0</v>
      </c>
      <c r="AM47" s="32">
        <f t="shared" si="79"/>
        <v>0</v>
      </c>
      <c r="AN47" s="32">
        <f t="shared" si="79"/>
        <v>0</v>
      </c>
      <c r="AO47" s="32">
        <f t="shared" si="79"/>
        <v>0</v>
      </c>
      <c r="AP47" s="32">
        <f t="shared" si="79"/>
        <v>0</v>
      </c>
      <c r="AQ47" s="32">
        <f t="shared" si="79"/>
        <v>0</v>
      </c>
      <c r="AR47" s="32">
        <f t="shared" si="79"/>
        <v>0</v>
      </c>
      <c r="AS47" s="32">
        <f t="shared" si="79"/>
        <v>0</v>
      </c>
      <c r="AT47" s="32">
        <f t="shared" si="79"/>
        <v>0</v>
      </c>
      <c r="AU47" s="32">
        <f t="shared" si="79"/>
        <v>0</v>
      </c>
      <c r="AV47" s="32">
        <f t="shared" si="80"/>
        <v>0</v>
      </c>
      <c r="AW47" s="32">
        <f t="shared" si="80"/>
        <v>0</v>
      </c>
      <c r="AX47" s="32">
        <f t="shared" si="80"/>
        <v>0</v>
      </c>
      <c r="AY47" s="32">
        <f t="shared" si="80"/>
        <v>0</v>
      </c>
      <c r="AZ47" s="32">
        <f t="shared" si="80"/>
        <v>0</v>
      </c>
      <c r="BA47" s="32">
        <f t="shared" si="80"/>
        <v>0</v>
      </c>
      <c r="BB47" s="32">
        <f t="shared" si="80"/>
        <v>0</v>
      </c>
      <c r="BC47" s="32">
        <f t="shared" si="80"/>
        <v>0</v>
      </c>
      <c r="BD47" s="32">
        <f t="shared" si="80"/>
        <v>0</v>
      </c>
      <c r="BE47" s="32">
        <f t="shared" si="80"/>
        <v>0</v>
      </c>
      <c r="BF47" s="32">
        <f t="shared" si="80"/>
        <v>0</v>
      </c>
      <c r="BG47" s="32">
        <f t="shared" si="80"/>
        <v>0</v>
      </c>
      <c r="BH47" s="32">
        <f t="shared" si="80"/>
        <v>0</v>
      </c>
      <c r="BI47" s="32">
        <f t="shared" si="80"/>
        <v>0</v>
      </c>
      <c r="BJ47" s="32">
        <f t="shared" si="80"/>
        <v>0</v>
      </c>
      <c r="BK47" s="32">
        <f t="shared" si="80"/>
        <v>0</v>
      </c>
      <c r="BL47" s="32">
        <f t="shared" si="80"/>
        <v>0</v>
      </c>
      <c r="BM47" s="32">
        <f t="shared" si="80"/>
        <v>0</v>
      </c>
      <c r="BN47" s="32">
        <f t="shared" si="80"/>
        <v>0</v>
      </c>
      <c r="BO47" s="32">
        <f t="shared" si="80"/>
        <v>0</v>
      </c>
      <c r="BP47" s="32">
        <f t="shared" si="80"/>
        <v>0</v>
      </c>
    </row>
    <row r="48" spans="1:68" s="38" customFormat="1" ht="12.75" customHeight="1" outlineLevel="1" x14ac:dyDescent="0.2">
      <c r="A48" s="27"/>
      <c r="B48" s="67">
        <f>Remaining!A48</f>
        <v>0</v>
      </c>
      <c r="C48" s="28">
        <f>Remaining!B48</f>
        <v>0</v>
      </c>
      <c r="D48" s="32">
        <f t="shared" si="75"/>
        <v>0</v>
      </c>
      <c r="E48" s="32">
        <f t="shared" si="75"/>
        <v>0</v>
      </c>
      <c r="F48" s="32">
        <f t="shared" si="75"/>
        <v>0</v>
      </c>
      <c r="G48" s="32"/>
      <c r="H48" s="32">
        <f t="shared" si="76"/>
        <v>0</v>
      </c>
      <c r="I48" s="32">
        <f t="shared" si="76"/>
        <v>0</v>
      </c>
      <c r="J48" s="32">
        <f t="shared" si="76"/>
        <v>0</v>
      </c>
      <c r="K48" s="32">
        <f t="shared" si="76"/>
        <v>0</v>
      </c>
      <c r="L48" s="32">
        <f t="shared" si="76"/>
        <v>0</v>
      </c>
      <c r="M48" s="32">
        <f t="shared" si="76"/>
        <v>0</v>
      </c>
      <c r="N48" s="32">
        <f t="shared" si="76"/>
        <v>0</v>
      </c>
      <c r="O48" s="32">
        <f t="shared" si="76"/>
        <v>0</v>
      </c>
      <c r="P48" s="32">
        <f t="shared" si="76"/>
        <v>0</v>
      </c>
      <c r="Q48" s="32">
        <f t="shared" si="76"/>
        <v>0</v>
      </c>
      <c r="R48" s="32">
        <f t="shared" si="77"/>
        <v>0</v>
      </c>
      <c r="S48" s="32">
        <f t="shared" si="77"/>
        <v>0</v>
      </c>
      <c r="T48" s="32">
        <f t="shared" si="77"/>
        <v>0</v>
      </c>
      <c r="U48" s="32">
        <f t="shared" si="77"/>
        <v>0</v>
      </c>
      <c r="V48" s="32">
        <f t="shared" si="77"/>
        <v>0</v>
      </c>
      <c r="W48" s="32">
        <f t="shared" si="77"/>
        <v>0</v>
      </c>
      <c r="X48" s="32">
        <f t="shared" si="77"/>
        <v>0</v>
      </c>
      <c r="Y48" s="32">
        <f t="shared" si="77"/>
        <v>0</v>
      </c>
      <c r="Z48" s="32">
        <f t="shared" si="77"/>
        <v>0</v>
      </c>
      <c r="AA48" s="32">
        <f t="shared" si="77"/>
        <v>0</v>
      </c>
      <c r="AB48" s="32">
        <f t="shared" si="78"/>
        <v>0</v>
      </c>
      <c r="AC48" s="32">
        <f t="shared" si="78"/>
        <v>0</v>
      </c>
      <c r="AD48" s="32">
        <f t="shared" si="78"/>
        <v>0</v>
      </c>
      <c r="AE48" s="32">
        <f t="shared" si="78"/>
        <v>0</v>
      </c>
      <c r="AF48" s="32">
        <f t="shared" si="78"/>
        <v>0</v>
      </c>
      <c r="AG48" s="32">
        <f t="shared" si="78"/>
        <v>0</v>
      </c>
      <c r="AH48" s="32">
        <f t="shared" si="78"/>
        <v>0</v>
      </c>
      <c r="AI48" s="32">
        <f t="shared" si="78"/>
        <v>0</v>
      </c>
      <c r="AJ48" s="32">
        <f t="shared" si="78"/>
        <v>0</v>
      </c>
      <c r="AK48" s="32">
        <f t="shared" si="78"/>
        <v>0</v>
      </c>
      <c r="AL48" s="32">
        <f t="shared" si="79"/>
        <v>0</v>
      </c>
      <c r="AM48" s="32">
        <f t="shared" si="79"/>
        <v>0</v>
      </c>
      <c r="AN48" s="32">
        <f t="shared" si="79"/>
        <v>0</v>
      </c>
      <c r="AO48" s="32">
        <f t="shared" si="79"/>
        <v>0</v>
      </c>
      <c r="AP48" s="32">
        <f t="shared" si="79"/>
        <v>0</v>
      </c>
      <c r="AQ48" s="32">
        <f t="shared" si="79"/>
        <v>0</v>
      </c>
      <c r="AR48" s="32">
        <f t="shared" si="79"/>
        <v>0</v>
      </c>
      <c r="AS48" s="32">
        <f t="shared" si="79"/>
        <v>0</v>
      </c>
      <c r="AT48" s="32">
        <f t="shared" si="79"/>
        <v>0</v>
      </c>
      <c r="AU48" s="32">
        <f t="shared" si="79"/>
        <v>0</v>
      </c>
      <c r="AV48" s="32">
        <f t="shared" si="80"/>
        <v>0</v>
      </c>
      <c r="AW48" s="32">
        <f t="shared" si="80"/>
        <v>0</v>
      </c>
      <c r="AX48" s="32">
        <f t="shared" si="80"/>
        <v>0</v>
      </c>
      <c r="AY48" s="32">
        <f t="shared" si="80"/>
        <v>0</v>
      </c>
      <c r="AZ48" s="32">
        <f t="shared" si="80"/>
        <v>0</v>
      </c>
      <c r="BA48" s="32">
        <f t="shared" si="80"/>
        <v>0</v>
      </c>
      <c r="BB48" s="32">
        <f t="shared" si="80"/>
        <v>0</v>
      </c>
      <c r="BC48" s="32">
        <f t="shared" si="80"/>
        <v>0</v>
      </c>
      <c r="BD48" s="32">
        <f t="shared" si="80"/>
        <v>0</v>
      </c>
      <c r="BE48" s="32">
        <f t="shared" si="80"/>
        <v>0</v>
      </c>
      <c r="BF48" s="32">
        <f t="shared" si="80"/>
        <v>0</v>
      </c>
      <c r="BG48" s="32">
        <f t="shared" si="80"/>
        <v>0</v>
      </c>
      <c r="BH48" s="32">
        <f t="shared" si="80"/>
        <v>0</v>
      </c>
      <c r="BI48" s="32">
        <f t="shared" si="80"/>
        <v>0</v>
      </c>
      <c r="BJ48" s="32">
        <f t="shared" si="80"/>
        <v>0</v>
      </c>
      <c r="BK48" s="32">
        <f t="shared" si="80"/>
        <v>0</v>
      </c>
      <c r="BL48" s="32">
        <f t="shared" si="80"/>
        <v>0</v>
      </c>
      <c r="BM48" s="32">
        <f t="shared" si="80"/>
        <v>0</v>
      </c>
      <c r="BN48" s="32">
        <f t="shared" si="80"/>
        <v>0</v>
      </c>
      <c r="BO48" s="32">
        <f t="shared" si="80"/>
        <v>0</v>
      </c>
      <c r="BP48" s="32">
        <f t="shared" si="80"/>
        <v>0</v>
      </c>
    </row>
    <row r="49" spans="1:68" ht="12.75" customHeight="1" x14ac:dyDescent="0.2">
      <c r="A49" s="30"/>
      <c r="B49" s="149" t="str">
        <f>Remaining!A49</f>
        <v>09.</v>
      </c>
      <c r="C49" s="150" t="str">
        <f>Remaining!B49</f>
        <v>Civil Engineering &amp; Design</v>
      </c>
      <c r="D49" s="150">
        <f>SUM(D50:D52)</f>
        <v>0</v>
      </c>
      <c r="E49" s="150">
        <f t="shared" ref="E49:AZ49" si="81">SUM(E50:E52)</f>
        <v>0</v>
      </c>
      <c r="F49" s="150">
        <f t="shared" si="81"/>
        <v>0</v>
      </c>
      <c r="G49" s="150"/>
      <c r="H49" s="150">
        <f t="shared" si="81"/>
        <v>0</v>
      </c>
      <c r="I49" s="150">
        <f t="shared" si="81"/>
        <v>0</v>
      </c>
      <c r="J49" s="150">
        <f t="shared" si="81"/>
        <v>0</v>
      </c>
      <c r="K49" s="150">
        <f t="shared" si="81"/>
        <v>0</v>
      </c>
      <c r="L49" s="150">
        <f t="shared" si="81"/>
        <v>0</v>
      </c>
      <c r="M49" s="150">
        <f t="shared" si="81"/>
        <v>0</v>
      </c>
      <c r="N49" s="150">
        <f t="shared" si="81"/>
        <v>0</v>
      </c>
      <c r="O49" s="150">
        <f t="shared" si="81"/>
        <v>0</v>
      </c>
      <c r="P49" s="150">
        <f t="shared" si="81"/>
        <v>0</v>
      </c>
      <c r="Q49" s="150">
        <f t="shared" si="81"/>
        <v>0</v>
      </c>
      <c r="R49" s="150">
        <f t="shared" si="81"/>
        <v>0</v>
      </c>
      <c r="S49" s="150">
        <f t="shared" si="81"/>
        <v>0</v>
      </c>
      <c r="T49" s="150">
        <f t="shared" si="81"/>
        <v>0</v>
      </c>
      <c r="U49" s="150">
        <f t="shared" si="81"/>
        <v>0</v>
      </c>
      <c r="V49" s="150">
        <f t="shared" si="81"/>
        <v>0</v>
      </c>
      <c r="W49" s="150">
        <f t="shared" si="81"/>
        <v>0</v>
      </c>
      <c r="X49" s="150">
        <f t="shared" si="81"/>
        <v>0</v>
      </c>
      <c r="Y49" s="150">
        <f t="shared" si="81"/>
        <v>0</v>
      </c>
      <c r="Z49" s="150">
        <f t="shared" si="81"/>
        <v>0</v>
      </c>
      <c r="AA49" s="150">
        <f t="shared" si="81"/>
        <v>0</v>
      </c>
      <c r="AB49" s="150">
        <f t="shared" si="81"/>
        <v>0</v>
      </c>
      <c r="AC49" s="150">
        <f t="shared" si="81"/>
        <v>0</v>
      </c>
      <c r="AD49" s="150">
        <f t="shared" si="81"/>
        <v>0</v>
      </c>
      <c r="AE49" s="150">
        <f t="shared" si="81"/>
        <v>0</v>
      </c>
      <c r="AF49" s="150">
        <f t="shared" si="81"/>
        <v>0</v>
      </c>
      <c r="AG49" s="150">
        <f t="shared" si="81"/>
        <v>0</v>
      </c>
      <c r="AH49" s="150">
        <f t="shared" si="81"/>
        <v>0</v>
      </c>
      <c r="AI49" s="150">
        <f t="shared" si="81"/>
        <v>0</v>
      </c>
      <c r="AJ49" s="150">
        <f t="shared" si="81"/>
        <v>0</v>
      </c>
      <c r="AK49" s="150">
        <f t="shared" si="81"/>
        <v>0</v>
      </c>
      <c r="AL49" s="150">
        <f t="shared" si="81"/>
        <v>0</v>
      </c>
      <c r="AM49" s="150">
        <f t="shared" si="81"/>
        <v>0</v>
      </c>
      <c r="AN49" s="150">
        <f t="shared" si="81"/>
        <v>0</v>
      </c>
      <c r="AO49" s="150">
        <f t="shared" si="81"/>
        <v>0</v>
      </c>
      <c r="AP49" s="150">
        <f t="shared" si="81"/>
        <v>0</v>
      </c>
      <c r="AQ49" s="150">
        <f t="shared" si="81"/>
        <v>0</v>
      </c>
      <c r="AR49" s="150">
        <f t="shared" si="81"/>
        <v>0</v>
      </c>
      <c r="AS49" s="150">
        <f t="shared" si="81"/>
        <v>0</v>
      </c>
      <c r="AT49" s="150">
        <f t="shared" si="81"/>
        <v>0</v>
      </c>
      <c r="AU49" s="150">
        <f t="shared" si="81"/>
        <v>0</v>
      </c>
      <c r="AV49" s="150">
        <f t="shared" si="81"/>
        <v>0</v>
      </c>
      <c r="AW49" s="150">
        <f t="shared" si="81"/>
        <v>0</v>
      </c>
      <c r="AX49" s="150">
        <f t="shared" si="81"/>
        <v>0</v>
      </c>
      <c r="AY49" s="150">
        <f t="shared" si="81"/>
        <v>0</v>
      </c>
      <c r="AZ49" s="150">
        <f t="shared" si="81"/>
        <v>0</v>
      </c>
      <c r="BA49" s="150">
        <f t="shared" ref="BA49:BP49" si="82">SUM(BA50:BA52)</f>
        <v>0</v>
      </c>
      <c r="BB49" s="150">
        <f t="shared" si="82"/>
        <v>0</v>
      </c>
      <c r="BC49" s="150">
        <f t="shared" si="82"/>
        <v>0</v>
      </c>
      <c r="BD49" s="150">
        <f t="shared" si="82"/>
        <v>0</v>
      </c>
      <c r="BE49" s="150">
        <f t="shared" si="82"/>
        <v>0</v>
      </c>
      <c r="BF49" s="150">
        <f t="shared" si="82"/>
        <v>0</v>
      </c>
      <c r="BG49" s="150">
        <f t="shared" si="82"/>
        <v>0</v>
      </c>
      <c r="BH49" s="150">
        <f t="shared" si="82"/>
        <v>0</v>
      </c>
      <c r="BI49" s="150">
        <f t="shared" si="82"/>
        <v>0</v>
      </c>
      <c r="BJ49" s="150">
        <f t="shared" si="82"/>
        <v>0</v>
      </c>
      <c r="BK49" s="150">
        <f t="shared" si="82"/>
        <v>0</v>
      </c>
      <c r="BL49" s="150">
        <f t="shared" si="82"/>
        <v>0</v>
      </c>
      <c r="BM49" s="150">
        <f t="shared" si="82"/>
        <v>0</v>
      </c>
      <c r="BN49" s="150">
        <f t="shared" si="82"/>
        <v>0</v>
      </c>
      <c r="BO49" s="150">
        <f t="shared" si="82"/>
        <v>0</v>
      </c>
      <c r="BP49" s="150">
        <f t="shared" si="82"/>
        <v>0</v>
      </c>
    </row>
    <row r="50" spans="1:68" ht="12.75" customHeight="1" outlineLevel="1" x14ac:dyDescent="0.2">
      <c r="A50" s="30"/>
      <c r="B50" s="67">
        <f>Remaining!A50</f>
        <v>380</v>
      </c>
      <c r="C50" s="28" t="str">
        <f>Remaining!B50</f>
        <v xml:space="preserve">Civil - Earthworks Engineering </v>
      </c>
      <c r="D50" s="32">
        <f t="shared" ref="D50:F52" si="83">SUMIF($B$66:$B$90,$B50,D$66:D$90)</f>
        <v>0</v>
      </c>
      <c r="E50" s="32">
        <f t="shared" si="83"/>
        <v>0</v>
      </c>
      <c r="F50" s="32">
        <f t="shared" si="83"/>
        <v>0</v>
      </c>
      <c r="G50" s="32"/>
      <c r="H50" s="32">
        <f t="shared" ref="H50:Q52" si="84">SUMIF($B$66:$B$90,$B50,H$66:H$90)</f>
        <v>0</v>
      </c>
      <c r="I50" s="32">
        <f t="shared" si="84"/>
        <v>0</v>
      </c>
      <c r="J50" s="32">
        <f t="shared" si="84"/>
        <v>0</v>
      </c>
      <c r="K50" s="32">
        <f t="shared" si="84"/>
        <v>0</v>
      </c>
      <c r="L50" s="32">
        <f t="shared" si="84"/>
        <v>0</v>
      </c>
      <c r="M50" s="32">
        <f t="shared" si="84"/>
        <v>0</v>
      </c>
      <c r="N50" s="32">
        <f t="shared" si="84"/>
        <v>0</v>
      </c>
      <c r="O50" s="32">
        <f t="shared" si="84"/>
        <v>0</v>
      </c>
      <c r="P50" s="32">
        <f t="shared" si="84"/>
        <v>0</v>
      </c>
      <c r="Q50" s="32">
        <f t="shared" si="84"/>
        <v>0</v>
      </c>
      <c r="R50" s="32">
        <f t="shared" ref="R50:AA52" si="85">SUMIF($B$66:$B$90,$B50,R$66:R$90)</f>
        <v>0</v>
      </c>
      <c r="S50" s="32">
        <f t="shared" si="85"/>
        <v>0</v>
      </c>
      <c r="T50" s="32">
        <f t="shared" si="85"/>
        <v>0</v>
      </c>
      <c r="U50" s="32">
        <f t="shared" si="85"/>
        <v>0</v>
      </c>
      <c r="V50" s="32">
        <f t="shared" si="85"/>
        <v>0</v>
      </c>
      <c r="W50" s="32">
        <f t="shared" si="85"/>
        <v>0</v>
      </c>
      <c r="X50" s="32">
        <f t="shared" si="85"/>
        <v>0</v>
      </c>
      <c r="Y50" s="32">
        <f t="shared" si="85"/>
        <v>0</v>
      </c>
      <c r="Z50" s="32">
        <f t="shared" si="85"/>
        <v>0</v>
      </c>
      <c r="AA50" s="32">
        <f t="shared" si="85"/>
        <v>0</v>
      </c>
      <c r="AB50" s="32">
        <f t="shared" ref="AB50:AK52" si="86">SUMIF($B$66:$B$90,$B50,AB$66:AB$90)</f>
        <v>0</v>
      </c>
      <c r="AC50" s="32">
        <f t="shared" si="86"/>
        <v>0</v>
      </c>
      <c r="AD50" s="32">
        <f t="shared" si="86"/>
        <v>0</v>
      </c>
      <c r="AE50" s="32">
        <f t="shared" si="86"/>
        <v>0</v>
      </c>
      <c r="AF50" s="32">
        <f t="shared" si="86"/>
        <v>0</v>
      </c>
      <c r="AG50" s="32">
        <f t="shared" si="86"/>
        <v>0</v>
      </c>
      <c r="AH50" s="32">
        <f t="shared" si="86"/>
        <v>0</v>
      </c>
      <c r="AI50" s="32">
        <f t="shared" si="86"/>
        <v>0</v>
      </c>
      <c r="AJ50" s="32">
        <f t="shared" si="86"/>
        <v>0</v>
      </c>
      <c r="AK50" s="32">
        <f t="shared" si="86"/>
        <v>0</v>
      </c>
      <c r="AL50" s="32">
        <f t="shared" ref="AL50:AU52" si="87">SUMIF($B$66:$B$90,$B50,AL$66:AL$90)</f>
        <v>0</v>
      </c>
      <c r="AM50" s="32">
        <f t="shared" si="87"/>
        <v>0</v>
      </c>
      <c r="AN50" s="32">
        <f t="shared" si="87"/>
        <v>0</v>
      </c>
      <c r="AO50" s="32">
        <f t="shared" si="87"/>
        <v>0</v>
      </c>
      <c r="AP50" s="32">
        <f t="shared" si="87"/>
        <v>0</v>
      </c>
      <c r="AQ50" s="32">
        <f t="shared" si="87"/>
        <v>0</v>
      </c>
      <c r="AR50" s="32">
        <f t="shared" si="87"/>
        <v>0</v>
      </c>
      <c r="AS50" s="32">
        <f t="shared" si="87"/>
        <v>0</v>
      </c>
      <c r="AT50" s="32">
        <f t="shared" si="87"/>
        <v>0</v>
      </c>
      <c r="AU50" s="32">
        <f t="shared" si="87"/>
        <v>0</v>
      </c>
      <c r="AV50" s="32">
        <f t="shared" ref="AV50:BP52" si="88">SUMIF($B$66:$B$90,$B50,AV$66:AV$90)</f>
        <v>0</v>
      </c>
      <c r="AW50" s="32">
        <f t="shared" si="88"/>
        <v>0</v>
      </c>
      <c r="AX50" s="32">
        <f t="shared" si="88"/>
        <v>0</v>
      </c>
      <c r="AY50" s="32">
        <f t="shared" si="88"/>
        <v>0</v>
      </c>
      <c r="AZ50" s="32">
        <f t="shared" si="88"/>
        <v>0</v>
      </c>
      <c r="BA50" s="32">
        <f t="shared" si="88"/>
        <v>0</v>
      </c>
      <c r="BB50" s="32">
        <f t="shared" si="88"/>
        <v>0</v>
      </c>
      <c r="BC50" s="32">
        <f t="shared" si="88"/>
        <v>0</v>
      </c>
      <c r="BD50" s="32">
        <f t="shared" si="88"/>
        <v>0</v>
      </c>
      <c r="BE50" s="32">
        <f t="shared" si="88"/>
        <v>0</v>
      </c>
      <c r="BF50" s="32">
        <f t="shared" si="88"/>
        <v>0</v>
      </c>
      <c r="BG50" s="32">
        <f t="shared" si="88"/>
        <v>0</v>
      </c>
      <c r="BH50" s="32">
        <f t="shared" si="88"/>
        <v>0</v>
      </c>
      <c r="BI50" s="32">
        <f t="shared" si="88"/>
        <v>0</v>
      </c>
      <c r="BJ50" s="32">
        <f t="shared" si="88"/>
        <v>0</v>
      </c>
      <c r="BK50" s="32">
        <f t="shared" si="88"/>
        <v>0</v>
      </c>
      <c r="BL50" s="32">
        <f t="shared" si="88"/>
        <v>0</v>
      </c>
      <c r="BM50" s="32">
        <f t="shared" si="88"/>
        <v>0</v>
      </c>
      <c r="BN50" s="32">
        <f t="shared" si="88"/>
        <v>0</v>
      </c>
      <c r="BO50" s="32">
        <f t="shared" si="88"/>
        <v>0</v>
      </c>
      <c r="BP50" s="32">
        <f t="shared" si="88"/>
        <v>0</v>
      </c>
    </row>
    <row r="51" spans="1:68" ht="12.75" customHeight="1" outlineLevel="1" x14ac:dyDescent="0.2">
      <c r="A51" s="30"/>
      <c r="B51" s="67">
        <f>Remaining!A51</f>
        <v>480</v>
      </c>
      <c r="C51" s="28" t="str">
        <f>Remaining!B51</f>
        <v xml:space="preserve">Civil - Earthworks Design      </v>
      </c>
      <c r="D51" s="32">
        <f t="shared" si="83"/>
        <v>0</v>
      </c>
      <c r="E51" s="32">
        <f t="shared" si="83"/>
        <v>0</v>
      </c>
      <c r="F51" s="32">
        <f t="shared" si="83"/>
        <v>0</v>
      </c>
      <c r="G51" s="32"/>
      <c r="H51" s="32">
        <f t="shared" si="84"/>
        <v>0</v>
      </c>
      <c r="I51" s="32">
        <f t="shared" si="84"/>
        <v>0</v>
      </c>
      <c r="J51" s="32">
        <f t="shared" si="84"/>
        <v>0</v>
      </c>
      <c r="K51" s="32">
        <f t="shared" si="84"/>
        <v>0</v>
      </c>
      <c r="L51" s="32">
        <f t="shared" si="84"/>
        <v>0</v>
      </c>
      <c r="M51" s="32">
        <f t="shared" si="84"/>
        <v>0</v>
      </c>
      <c r="N51" s="32">
        <f t="shared" si="84"/>
        <v>0</v>
      </c>
      <c r="O51" s="32">
        <f t="shared" si="84"/>
        <v>0</v>
      </c>
      <c r="P51" s="32">
        <f t="shared" si="84"/>
        <v>0</v>
      </c>
      <c r="Q51" s="32">
        <f t="shared" si="84"/>
        <v>0</v>
      </c>
      <c r="R51" s="32">
        <f t="shared" si="85"/>
        <v>0</v>
      </c>
      <c r="S51" s="32">
        <f t="shared" si="85"/>
        <v>0</v>
      </c>
      <c r="T51" s="32">
        <f t="shared" si="85"/>
        <v>0</v>
      </c>
      <c r="U51" s="32">
        <f t="shared" si="85"/>
        <v>0</v>
      </c>
      <c r="V51" s="32">
        <f t="shared" si="85"/>
        <v>0</v>
      </c>
      <c r="W51" s="32">
        <f t="shared" si="85"/>
        <v>0</v>
      </c>
      <c r="X51" s="32">
        <f t="shared" si="85"/>
        <v>0</v>
      </c>
      <c r="Y51" s="32">
        <f t="shared" si="85"/>
        <v>0</v>
      </c>
      <c r="Z51" s="32">
        <f t="shared" si="85"/>
        <v>0</v>
      </c>
      <c r="AA51" s="32">
        <f t="shared" si="85"/>
        <v>0</v>
      </c>
      <c r="AB51" s="32">
        <f t="shared" si="86"/>
        <v>0</v>
      </c>
      <c r="AC51" s="32">
        <f t="shared" si="86"/>
        <v>0</v>
      </c>
      <c r="AD51" s="32">
        <f t="shared" si="86"/>
        <v>0</v>
      </c>
      <c r="AE51" s="32">
        <f t="shared" si="86"/>
        <v>0</v>
      </c>
      <c r="AF51" s="32">
        <f t="shared" si="86"/>
        <v>0</v>
      </c>
      <c r="AG51" s="32">
        <f t="shared" si="86"/>
        <v>0</v>
      </c>
      <c r="AH51" s="32">
        <f t="shared" si="86"/>
        <v>0</v>
      </c>
      <c r="AI51" s="32">
        <f t="shared" si="86"/>
        <v>0</v>
      </c>
      <c r="AJ51" s="32">
        <f t="shared" si="86"/>
        <v>0</v>
      </c>
      <c r="AK51" s="32">
        <f t="shared" si="86"/>
        <v>0</v>
      </c>
      <c r="AL51" s="32">
        <f t="shared" si="87"/>
        <v>0</v>
      </c>
      <c r="AM51" s="32">
        <f t="shared" si="87"/>
        <v>0</v>
      </c>
      <c r="AN51" s="32">
        <f t="shared" si="87"/>
        <v>0</v>
      </c>
      <c r="AO51" s="32">
        <f t="shared" si="87"/>
        <v>0</v>
      </c>
      <c r="AP51" s="32">
        <f t="shared" si="87"/>
        <v>0</v>
      </c>
      <c r="AQ51" s="32">
        <f t="shared" si="87"/>
        <v>0</v>
      </c>
      <c r="AR51" s="32">
        <f t="shared" si="87"/>
        <v>0</v>
      </c>
      <c r="AS51" s="32">
        <f t="shared" si="87"/>
        <v>0</v>
      </c>
      <c r="AT51" s="32">
        <f t="shared" si="87"/>
        <v>0</v>
      </c>
      <c r="AU51" s="32">
        <f t="shared" si="87"/>
        <v>0</v>
      </c>
      <c r="AV51" s="32">
        <f t="shared" si="88"/>
        <v>0</v>
      </c>
      <c r="AW51" s="32">
        <f t="shared" si="88"/>
        <v>0</v>
      </c>
      <c r="AX51" s="32">
        <f t="shared" si="88"/>
        <v>0</v>
      </c>
      <c r="AY51" s="32">
        <f t="shared" si="88"/>
        <v>0</v>
      </c>
      <c r="AZ51" s="32">
        <f t="shared" si="88"/>
        <v>0</v>
      </c>
      <c r="BA51" s="32">
        <f t="shared" si="88"/>
        <v>0</v>
      </c>
      <c r="BB51" s="32">
        <f t="shared" si="88"/>
        <v>0</v>
      </c>
      <c r="BC51" s="32">
        <f t="shared" si="88"/>
        <v>0</v>
      </c>
      <c r="BD51" s="32">
        <f t="shared" si="88"/>
        <v>0</v>
      </c>
      <c r="BE51" s="32">
        <f t="shared" si="88"/>
        <v>0</v>
      </c>
      <c r="BF51" s="32">
        <f t="shared" si="88"/>
        <v>0</v>
      </c>
      <c r="BG51" s="32">
        <f t="shared" si="88"/>
        <v>0</v>
      </c>
      <c r="BH51" s="32">
        <f t="shared" si="88"/>
        <v>0</v>
      </c>
      <c r="BI51" s="32">
        <f t="shared" si="88"/>
        <v>0</v>
      </c>
      <c r="BJ51" s="32">
        <f t="shared" si="88"/>
        <v>0</v>
      </c>
      <c r="BK51" s="32">
        <f t="shared" si="88"/>
        <v>0</v>
      </c>
      <c r="BL51" s="32">
        <f t="shared" si="88"/>
        <v>0</v>
      </c>
      <c r="BM51" s="32">
        <f t="shared" si="88"/>
        <v>0</v>
      </c>
      <c r="BN51" s="32">
        <f t="shared" si="88"/>
        <v>0</v>
      </c>
      <c r="BO51" s="32">
        <f t="shared" si="88"/>
        <v>0</v>
      </c>
      <c r="BP51" s="32">
        <f t="shared" si="88"/>
        <v>0</v>
      </c>
    </row>
    <row r="52" spans="1:68" ht="12.75" customHeight="1" outlineLevel="1" x14ac:dyDescent="0.2">
      <c r="A52" s="30"/>
      <c r="B52" s="67">
        <f>Remaining!A52</f>
        <v>0</v>
      </c>
      <c r="C52" s="28">
        <f>Remaining!B52</f>
        <v>0</v>
      </c>
      <c r="D52" s="32">
        <f t="shared" si="83"/>
        <v>0</v>
      </c>
      <c r="E52" s="32">
        <f t="shared" si="83"/>
        <v>0</v>
      </c>
      <c r="F52" s="32">
        <f t="shared" si="83"/>
        <v>0</v>
      </c>
      <c r="G52" s="32"/>
      <c r="H52" s="32">
        <f t="shared" si="84"/>
        <v>0</v>
      </c>
      <c r="I52" s="32">
        <f t="shared" si="84"/>
        <v>0</v>
      </c>
      <c r="J52" s="32">
        <f t="shared" si="84"/>
        <v>0</v>
      </c>
      <c r="K52" s="32">
        <f t="shared" si="84"/>
        <v>0</v>
      </c>
      <c r="L52" s="32">
        <f t="shared" si="84"/>
        <v>0</v>
      </c>
      <c r="M52" s="32">
        <f t="shared" si="84"/>
        <v>0</v>
      </c>
      <c r="N52" s="32">
        <f t="shared" si="84"/>
        <v>0</v>
      </c>
      <c r="O52" s="32">
        <f t="shared" si="84"/>
        <v>0</v>
      </c>
      <c r="P52" s="32">
        <f t="shared" si="84"/>
        <v>0</v>
      </c>
      <c r="Q52" s="32">
        <f t="shared" si="84"/>
        <v>0</v>
      </c>
      <c r="R52" s="32">
        <f t="shared" si="85"/>
        <v>0</v>
      </c>
      <c r="S52" s="32">
        <f t="shared" si="85"/>
        <v>0</v>
      </c>
      <c r="T52" s="32">
        <f t="shared" si="85"/>
        <v>0</v>
      </c>
      <c r="U52" s="32">
        <f t="shared" si="85"/>
        <v>0</v>
      </c>
      <c r="V52" s="32">
        <f t="shared" si="85"/>
        <v>0</v>
      </c>
      <c r="W52" s="32">
        <f t="shared" si="85"/>
        <v>0</v>
      </c>
      <c r="X52" s="32">
        <f t="shared" si="85"/>
        <v>0</v>
      </c>
      <c r="Y52" s="32">
        <f t="shared" si="85"/>
        <v>0</v>
      </c>
      <c r="Z52" s="32">
        <f t="shared" si="85"/>
        <v>0</v>
      </c>
      <c r="AA52" s="32">
        <f t="shared" si="85"/>
        <v>0</v>
      </c>
      <c r="AB52" s="32">
        <f t="shared" si="86"/>
        <v>0</v>
      </c>
      <c r="AC52" s="32">
        <f t="shared" si="86"/>
        <v>0</v>
      </c>
      <c r="AD52" s="32">
        <f t="shared" si="86"/>
        <v>0</v>
      </c>
      <c r="AE52" s="32">
        <f t="shared" si="86"/>
        <v>0</v>
      </c>
      <c r="AF52" s="32">
        <f t="shared" si="86"/>
        <v>0</v>
      </c>
      <c r="AG52" s="32">
        <f t="shared" si="86"/>
        <v>0</v>
      </c>
      <c r="AH52" s="32">
        <f t="shared" si="86"/>
        <v>0</v>
      </c>
      <c r="AI52" s="32">
        <f t="shared" si="86"/>
        <v>0</v>
      </c>
      <c r="AJ52" s="32">
        <f t="shared" si="86"/>
        <v>0</v>
      </c>
      <c r="AK52" s="32">
        <f t="shared" si="86"/>
        <v>0</v>
      </c>
      <c r="AL52" s="32">
        <f t="shared" si="87"/>
        <v>0</v>
      </c>
      <c r="AM52" s="32">
        <f t="shared" si="87"/>
        <v>0</v>
      </c>
      <c r="AN52" s="32">
        <f t="shared" si="87"/>
        <v>0</v>
      </c>
      <c r="AO52" s="32">
        <f t="shared" si="87"/>
        <v>0</v>
      </c>
      <c r="AP52" s="32">
        <f t="shared" si="87"/>
        <v>0</v>
      </c>
      <c r="AQ52" s="32">
        <f t="shared" si="87"/>
        <v>0</v>
      </c>
      <c r="AR52" s="32">
        <f t="shared" si="87"/>
        <v>0</v>
      </c>
      <c r="AS52" s="32">
        <f t="shared" si="87"/>
        <v>0</v>
      </c>
      <c r="AT52" s="32">
        <f t="shared" si="87"/>
        <v>0</v>
      </c>
      <c r="AU52" s="32">
        <f t="shared" si="87"/>
        <v>0</v>
      </c>
      <c r="AV52" s="32">
        <f t="shared" si="88"/>
        <v>0</v>
      </c>
      <c r="AW52" s="32">
        <f t="shared" si="88"/>
        <v>0</v>
      </c>
      <c r="AX52" s="32">
        <f t="shared" si="88"/>
        <v>0</v>
      </c>
      <c r="AY52" s="32">
        <f t="shared" si="88"/>
        <v>0</v>
      </c>
      <c r="AZ52" s="32">
        <f t="shared" si="88"/>
        <v>0</v>
      </c>
      <c r="BA52" s="32">
        <f t="shared" si="88"/>
        <v>0</v>
      </c>
      <c r="BB52" s="32">
        <f t="shared" si="88"/>
        <v>0</v>
      </c>
      <c r="BC52" s="32">
        <f t="shared" si="88"/>
        <v>0</v>
      </c>
      <c r="BD52" s="32">
        <f t="shared" si="88"/>
        <v>0</v>
      </c>
      <c r="BE52" s="32">
        <f t="shared" si="88"/>
        <v>0</v>
      </c>
      <c r="BF52" s="32">
        <f t="shared" si="88"/>
        <v>0</v>
      </c>
      <c r="BG52" s="32">
        <f t="shared" si="88"/>
        <v>0</v>
      </c>
      <c r="BH52" s="32">
        <f t="shared" si="88"/>
        <v>0</v>
      </c>
      <c r="BI52" s="32">
        <f t="shared" si="88"/>
        <v>0</v>
      </c>
      <c r="BJ52" s="32">
        <f t="shared" si="88"/>
        <v>0</v>
      </c>
      <c r="BK52" s="32">
        <f t="shared" si="88"/>
        <v>0</v>
      </c>
      <c r="BL52" s="32">
        <f t="shared" si="88"/>
        <v>0</v>
      </c>
      <c r="BM52" s="32">
        <f t="shared" si="88"/>
        <v>0</v>
      </c>
      <c r="BN52" s="32">
        <f t="shared" si="88"/>
        <v>0</v>
      </c>
      <c r="BO52" s="32">
        <f t="shared" si="88"/>
        <v>0</v>
      </c>
      <c r="BP52" s="32">
        <f t="shared" si="88"/>
        <v>0</v>
      </c>
    </row>
    <row r="53" spans="1:68" s="38" customFormat="1" ht="12.75" customHeight="1" x14ac:dyDescent="0.2">
      <c r="A53" s="27"/>
      <c r="B53" s="149" t="str">
        <f>Remaining!A53</f>
        <v>12.</v>
      </c>
      <c r="C53" s="150" t="str">
        <f>Remaining!B53</f>
        <v>Procurement &amp; Contracts</v>
      </c>
      <c r="D53" s="150">
        <f>SUM(D54:D56)</f>
        <v>0</v>
      </c>
      <c r="E53" s="150">
        <f>SUM(E54:E56)</f>
        <v>0</v>
      </c>
      <c r="F53" s="150">
        <f>SUM(F54:F56)</f>
        <v>0</v>
      </c>
      <c r="G53" s="150"/>
      <c r="H53" s="150">
        <f t="shared" ref="H53:AM53" si="89">SUM(H54:H56)</f>
        <v>0</v>
      </c>
      <c r="I53" s="150">
        <f t="shared" si="89"/>
        <v>0</v>
      </c>
      <c r="J53" s="150">
        <f t="shared" si="89"/>
        <v>0</v>
      </c>
      <c r="K53" s="150">
        <f t="shared" si="89"/>
        <v>0</v>
      </c>
      <c r="L53" s="150">
        <f t="shared" si="89"/>
        <v>0</v>
      </c>
      <c r="M53" s="150">
        <f t="shared" si="89"/>
        <v>0</v>
      </c>
      <c r="N53" s="150">
        <f t="shared" si="89"/>
        <v>0</v>
      </c>
      <c r="O53" s="150">
        <f t="shared" si="89"/>
        <v>0</v>
      </c>
      <c r="P53" s="150">
        <f t="shared" si="89"/>
        <v>0</v>
      </c>
      <c r="Q53" s="150">
        <f t="shared" si="89"/>
        <v>0</v>
      </c>
      <c r="R53" s="150">
        <f t="shared" si="89"/>
        <v>0</v>
      </c>
      <c r="S53" s="150">
        <f t="shared" si="89"/>
        <v>0</v>
      </c>
      <c r="T53" s="150">
        <f t="shared" si="89"/>
        <v>0</v>
      </c>
      <c r="U53" s="150">
        <f t="shared" si="89"/>
        <v>0</v>
      </c>
      <c r="V53" s="150">
        <f t="shared" si="89"/>
        <v>0</v>
      </c>
      <c r="W53" s="150">
        <f t="shared" si="89"/>
        <v>0</v>
      </c>
      <c r="X53" s="150">
        <f t="shared" si="89"/>
        <v>0</v>
      </c>
      <c r="Y53" s="150">
        <f t="shared" si="89"/>
        <v>0</v>
      </c>
      <c r="Z53" s="150">
        <f t="shared" si="89"/>
        <v>0</v>
      </c>
      <c r="AA53" s="150">
        <f t="shared" si="89"/>
        <v>0</v>
      </c>
      <c r="AB53" s="150">
        <f t="shared" si="89"/>
        <v>0</v>
      </c>
      <c r="AC53" s="150">
        <f t="shared" si="89"/>
        <v>0</v>
      </c>
      <c r="AD53" s="150">
        <f t="shared" si="89"/>
        <v>0</v>
      </c>
      <c r="AE53" s="150">
        <f t="shared" si="89"/>
        <v>0</v>
      </c>
      <c r="AF53" s="150">
        <f t="shared" si="89"/>
        <v>0</v>
      </c>
      <c r="AG53" s="150">
        <f t="shared" si="89"/>
        <v>0</v>
      </c>
      <c r="AH53" s="150">
        <f t="shared" si="89"/>
        <v>0</v>
      </c>
      <c r="AI53" s="150">
        <f t="shared" si="89"/>
        <v>0</v>
      </c>
      <c r="AJ53" s="150">
        <f t="shared" si="89"/>
        <v>0</v>
      </c>
      <c r="AK53" s="150">
        <f t="shared" si="89"/>
        <v>0</v>
      </c>
      <c r="AL53" s="150">
        <f t="shared" si="89"/>
        <v>0</v>
      </c>
      <c r="AM53" s="150">
        <f t="shared" si="89"/>
        <v>0</v>
      </c>
      <c r="AN53" s="150">
        <f t="shared" ref="AN53:AZ53" si="90">SUM(AN54:AN56)</f>
        <v>0</v>
      </c>
      <c r="AO53" s="150">
        <f t="shared" si="90"/>
        <v>0</v>
      </c>
      <c r="AP53" s="150">
        <f t="shared" si="90"/>
        <v>0</v>
      </c>
      <c r="AQ53" s="150">
        <f t="shared" si="90"/>
        <v>0</v>
      </c>
      <c r="AR53" s="150">
        <f t="shared" si="90"/>
        <v>0</v>
      </c>
      <c r="AS53" s="150">
        <f t="shared" si="90"/>
        <v>0</v>
      </c>
      <c r="AT53" s="150">
        <f t="shared" si="90"/>
        <v>0</v>
      </c>
      <c r="AU53" s="150">
        <f t="shared" si="90"/>
        <v>0</v>
      </c>
      <c r="AV53" s="150">
        <f t="shared" si="90"/>
        <v>0</v>
      </c>
      <c r="AW53" s="150">
        <f t="shared" si="90"/>
        <v>0</v>
      </c>
      <c r="AX53" s="150">
        <f t="shared" si="90"/>
        <v>0</v>
      </c>
      <c r="AY53" s="150">
        <f t="shared" si="90"/>
        <v>0</v>
      </c>
      <c r="AZ53" s="150">
        <f t="shared" si="90"/>
        <v>0</v>
      </c>
      <c r="BA53" s="150">
        <f t="shared" ref="BA53:BP53" si="91">SUM(BA54:BA56)</f>
        <v>0</v>
      </c>
      <c r="BB53" s="150">
        <f t="shared" si="91"/>
        <v>0</v>
      </c>
      <c r="BC53" s="150">
        <f t="shared" si="91"/>
        <v>0</v>
      </c>
      <c r="BD53" s="150">
        <f t="shared" si="91"/>
        <v>0</v>
      </c>
      <c r="BE53" s="150">
        <f t="shared" si="91"/>
        <v>0</v>
      </c>
      <c r="BF53" s="150">
        <f t="shared" si="91"/>
        <v>0</v>
      </c>
      <c r="BG53" s="150">
        <f t="shared" si="91"/>
        <v>0</v>
      </c>
      <c r="BH53" s="150">
        <f t="shared" si="91"/>
        <v>0</v>
      </c>
      <c r="BI53" s="150">
        <f t="shared" si="91"/>
        <v>0</v>
      </c>
      <c r="BJ53" s="150">
        <f t="shared" si="91"/>
        <v>0</v>
      </c>
      <c r="BK53" s="150">
        <f t="shared" si="91"/>
        <v>0</v>
      </c>
      <c r="BL53" s="150">
        <f t="shared" si="91"/>
        <v>0</v>
      </c>
      <c r="BM53" s="150">
        <f t="shared" si="91"/>
        <v>0</v>
      </c>
      <c r="BN53" s="150">
        <f t="shared" si="91"/>
        <v>0</v>
      </c>
      <c r="BO53" s="150">
        <f t="shared" si="91"/>
        <v>0</v>
      </c>
      <c r="BP53" s="150">
        <f t="shared" si="91"/>
        <v>0</v>
      </c>
    </row>
    <row r="54" spans="1:68" ht="12.75" customHeight="1" outlineLevel="1" x14ac:dyDescent="0.2">
      <c r="A54" s="30"/>
      <c r="B54" s="67">
        <f>Remaining!A54</f>
        <v>500</v>
      </c>
      <c r="C54" s="28">
        <f>Remaining!B54</f>
        <v>0</v>
      </c>
      <c r="D54" s="32">
        <f t="shared" ref="D54:F56" si="92">SUMIF($B$66:$B$90,$B54,D$66:D$90)</f>
        <v>0</v>
      </c>
      <c r="E54" s="32">
        <f t="shared" si="92"/>
        <v>0</v>
      </c>
      <c r="F54" s="32">
        <f t="shared" si="92"/>
        <v>0</v>
      </c>
      <c r="G54" s="32"/>
      <c r="H54" s="32">
        <f t="shared" ref="H54:Q56" si="93">SUMIF($B$66:$B$90,$B54,H$66:H$90)</f>
        <v>0</v>
      </c>
      <c r="I54" s="32">
        <f t="shared" si="93"/>
        <v>0</v>
      </c>
      <c r="J54" s="32">
        <f t="shared" si="93"/>
        <v>0</v>
      </c>
      <c r="K54" s="32">
        <f t="shared" si="93"/>
        <v>0</v>
      </c>
      <c r="L54" s="32">
        <f t="shared" si="93"/>
        <v>0</v>
      </c>
      <c r="M54" s="32">
        <f t="shared" si="93"/>
        <v>0</v>
      </c>
      <c r="N54" s="32">
        <f t="shared" si="93"/>
        <v>0</v>
      </c>
      <c r="O54" s="32">
        <f t="shared" si="93"/>
        <v>0</v>
      </c>
      <c r="P54" s="32">
        <f t="shared" si="93"/>
        <v>0</v>
      </c>
      <c r="Q54" s="32">
        <f t="shared" si="93"/>
        <v>0</v>
      </c>
      <c r="R54" s="32">
        <f t="shared" ref="R54:AA56" si="94">SUMIF($B$66:$B$90,$B54,R$66:R$90)</f>
        <v>0</v>
      </c>
      <c r="S54" s="32">
        <f t="shared" si="94"/>
        <v>0</v>
      </c>
      <c r="T54" s="32">
        <f t="shared" si="94"/>
        <v>0</v>
      </c>
      <c r="U54" s="32">
        <f t="shared" si="94"/>
        <v>0</v>
      </c>
      <c r="V54" s="32">
        <f t="shared" si="94"/>
        <v>0</v>
      </c>
      <c r="W54" s="32">
        <f t="shared" si="94"/>
        <v>0</v>
      </c>
      <c r="X54" s="32">
        <f t="shared" si="94"/>
        <v>0</v>
      </c>
      <c r="Y54" s="32">
        <f t="shared" si="94"/>
        <v>0</v>
      </c>
      <c r="Z54" s="32">
        <f t="shared" si="94"/>
        <v>0</v>
      </c>
      <c r="AA54" s="32">
        <f t="shared" si="94"/>
        <v>0</v>
      </c>
      <c r="AB54" s="32">
        <f t="shared" ref="AB54:AK56" si="95">SUMIF($B$66:$B$90,$B54,AB$66:AB$90)</f>
        <v>0</v>
      </c>
      <c r="AC54" s="32">
        <f t="shared" si="95"/>
        <v>0</v>
      </c>
      <c r="AD54" s="32">
        <f t="shared" si="95"/>
        <v>0</v>
      </c>
      <c r="AE54" s="32">
        <f t="shared" si="95"/>
        <v>0</v>
      </c>
      <c r="AF54" s="32">
        <f t="shared" si="95"/>
        <v>0</v>
      </c>
      <c r="AG54" s="32">
        <f t="shared" si="95"/>
        <v>0</v>
      </c>
      <c r="AH54" s="32">
        <f t="shared" si="95"/>
        <v>0</v>
      </c>
      <c r="AI54" s="32">
        <f t="shared" si="95"/>
        <v>0</v>
      </c>
      <c r="AJ54" s="32">
        <f t="shared" si="95"/>
        <v>0</v>
      </c>
      <c r="AK54" s="32">
        <f t="shared" si="95"/>
        <v>0</v>
      </c>
      <c r="AL54" s="32">
        <f t="shared" ref="AL54:AU56" si="96">SUMIF($B$66:$B$90,$B54,AL$66:AL$90)</f>
        <v>0</v>
      </c>
      <c r="AM54" s="32">
        <f t="shared" si="96"/>
        <v>0</v>
      </c>
      <c r="AN54" s="32">
        <f t="shared" si="96"/>
        <v>0</v>
      </c>
      <c r="AO54" s="32">
        <f t="shared" si="96"/>
        <v>0</v>
      </c>
      <c r="AP54" s="32">
        <f t="shared" si="96"/>
        <v>0</v>
      </c>
      <c r="AQ54" s="32">
        <f t="shared" si="96"/>
        <v>0</v>
      </c>
      <c r="AR54" s="32">
        <f t="shared" si="96"/>
        <v>0</v>
      </c>
      <c r="AS54" s="32">
        <f t="shared" si="96"/>
        <v>0</v>
      </c>
      <c r="AT54" s="32">
        <f t="shared" si="96"/>
        <v>0</v>
      </c>
      <c r="AU54" s="32">
        <f t="shared" si="96"/>
        <v>0</v>
      </c>
      <c r="AV54" s="32">
        <f t="shared" ref="AV54:BP56" si="97">SUMIF($B$66:$B$90,$B54,AV$66:AV$90)</f>
        <v>0</v>
      </c>
      <c r="AW54" s="32">
        <f t="shared" si="97"/>
        <v>0</v>
      </c>
      <c r="AX54" s="32">
        <f t="shared" si="97"/>
        <v>0</v>
      </c>
      <c r="AY54" s="32">
        <f t="shared" si="97"/>
        <v>0</v>
      </c>
      <c r="AZ54" s="32">
        <f t="shared" si="97"/>
        <v>0</v>
      </c>
      <c r="BA54" s="32">
        <f t="shared" si="97"/>
        <v>0</v>
      </c>
      <c r="BB54" s="32">
        <f t="shared" si="97"/>
        <v>0</v>
      </c>
      <c r="BC54" s="32">
        <f t="shared" si="97"/>
        <v>0</v>
      </c>
      <c r="BD54" s="32">
        <f t="shared" si="97"/>
        <v>0</v>
      </c>
      <c r="BE54" s="32">
        <f t="shared" si="97"/>
        <v>0</v>
      </c>
      <c r="BF54" s="32">
        <f t="shared" si="97"/>
        <v>0</v>
      </c>
      <c r="BG54" s="32">
        <f t="shared" si="97"/>
        <v>0</v>
      </c>
      <c r="BH54" s="32">
        <f t="shared" si="97"/>
        <v>0</v>
      </c>
      <c r="BI54" s="32">
        <f t="shared" si="97"/>
        <v>0</v>
      </c>
      <c r="BJ54" s="32">
        <f t="shared" si="97"/>
        <v>0</v>
      </c>
      <c r="BK54" s="32">
        <f t="shared" si="97"/>
        <v>0</v>
      </c>
      <c r="BL54" s="32">
        <f t="shared" si="97"/>
        <v>0</v>
      </c>
      <c r="BM54" s="32">
        <f t="shared" si="97"/>
        <v>0</v>
      </c>
      <c r="BN54" s="32">
        <f t="shared" si="97"/>
        <v>0</v>
      </c>
      <c r="BO54" s="32">
        <f t="shared" si="97"/>
        <v>0</v>
      </c>
      <c r="BP54" s="32">
        <f t="shared" si="97"/>
        <v>0</v>
      </c>
    </row>
    <row r="55" spans="1:68" ht="12.75" customHeight="1" outlineLevel="1" x14ac:dyDescent="0.2">
      <c r="A55" s="30"/>
      <c r="B55" s="67">
        <f>Remaining!A55</f>
        <v>510</v>
      </c>
      <c r="C55" s="28">
        <f>Remaining!B55</f>
        <v>0</v>
      </c>
      <c r="D55" s="32">
        <f t="shared" si="92"/>
        <v>0</v>
      </c>
      <c r="E55" s="32">
        <f t="shared" si="92"/>
        <v>0</v>
      </c>
      <c r="F55" s="32">
        <f t="shared" si="92"/>
        <v>0</v>
      </c>
      <c r="G55" s="32"/>
      <c r="H55" s="32">
        <f t="shared" si="93"/>
        <v>0</v>
      </c>
      <c r="I55" s="32">
        <f t="shared" si="93"/>
        <v>0</v>
      </c>
      <c r="J55" s="32">
        <f t="shared" si="93"/>
        <v>0</v>
      </c>
      <c r="K55" s="32">
        <f t="shared" si="93"/>
        <v>0</v>
      </c>
      <c r="L55" s="32">
        <f t="shared" si="93"/>
        <v>0</v>
      </c>
      <c r="M55" s="32">
        <f t="shared" si="93"/>
        <v>0</v>
      </c>
      <c r="N55" s="32">
        <f t="shared" si="93"/>
        <v>0</v>
      </c>
      <c r="O55" s="32">
        <f t="shared" si="93"/>
        <v>0</v>
      </c>
      <c r="P55" s="32">
        <f t="shared" si="93"/>
        <v>0</v>
      </c>
      <c r="Q55" s="32">
        <f t="shared" si="93"/>
        <v>0</v>
      </c>
      <c r="R55" s="32">
        <f t="shared" si="94"/>
        <v>0</v>
      </c>
      <c r="S55" s="32">
        <f t="shared" si="94"/>
        <v>0</v>
      </c>
      <c r="T55" s="32">
        <f t="shared" si="94"/>
        <v>0</v>
      </c>
      <c r="U55" s="32">
        <f t="shared" si="94"/>
        <v>0</v>
      </c>
      <c r="V55" s="32">
        <f t="shared" si="94"/>
        <v>0</v>
      </c>
      <c r="W55" s="32">
        <f t="shared" si="94"/>
        <v>0</v>
      </c>
      <c r="X55" s="32">
        <f t="shared" si="94"/>
        <v>0</v>
      </c>
      <c r="Y55" s="32">
        <f t="shared" si="94"/>
        <v>0</v>
      </c>
      <c r="Z55" s="32">
        <f t="shared" si="94"/>
        <v>0</v>
      </c>
      <c r="AA55" s="32">
        <f t="shared" si="94"/>
        <v>0</v>
      </c>
      <c r="AB55" s="32">
        <f t="shared" si="95"/>
        <v>0</v>
      </c>
      <c r="AC55" s="32">
        <f t="shared" si="95"/>
        <v>0</v>
      </c>
      <c r="AD55" s="32">
        <f t="shared" si="95"/>
        <v>0</v>
      </c>
      <c r="AE55" s="32">
        <f t="shared" si="95"/>
        <v>0</v>
      </c>
      <c r="AF55" s="32">
        <f t="shared" si="95"/>
        <v>0</v>
      </c>
      <c r="AG55" s="32">
        <f t="shared" si="95"/>
        <v>0</v>
      </c>
      <c r="AH55" s="32">
        <f t="shared" si="95"/>
        <v>0</v>
      </c>
      <c r="AI55" s="32">
        <f t="shared" si="95"/>
        <v>0</v>
      </c>
      <c r="AJ55" s="32">
        <f t="shared" si="95"/>
        <v>0</v>
      </c>
      <c r="AK55" s="32">
        <f t="shared" si="95"/>
        <v>0</v>
      </c>
      <c r="AL55" s="32">
        <f t="shared" si="96"/>
        <v>0</v>
      </c>
      <c r="AM55" s="32">
        <f t="shared" si="96"/>
        <v>0</v>
      </c>
      <c r="AN55" s="32">
        <f t="shared" si="96"/>
        <v>0</v>
      </c>
      <c r="AO55" s="32">
        <f t="shared" si="96"/>
        <v>0</v>
      </c>
      <c r="AP55" s="32">
        <f t="shared" si="96"/>
        <v>0</v>
      </c>
      <c r="AQ55" s="32">
        <f t="shared" si="96"/>
        <v>0</v>
      </c>
      <c r="AR55" s="32">
        <f t="shared" si="96"/>
        <v>0</v>
      </c>
      <c r="AS55" s="32">
        <f t="shared" si="96"/>
        <v>0</v>
      </c>
      <c r="AT55" s="32">
        <f t="shared" si="96"/>
        <v>0</v>
      </c>
      <c r="AU55" s="32">
        <f t="shared" si="96"/>
        <v>0</v>
      </c>
      <c r="AV55" s="32">
        <f t="shared" si="97"/>
        <v>0</v>
      </c>
      <c r="AW55" s="32">
        <f t="shared" si="97"/>
        <v>0</v>
      </c>
      <c r="AX55" s="32">
        <f t="shared" si="97"/>
        <v>0</v>
      </c>
      <c r="AY55" s="32">
        <f t="shared" si="97"/>
        <v>0</v>
      </c>
      <c r="AZ55" s="32">
        <f t="shared" si="97"/>
        <v>0</v>
      </c>
      <c r="BA55" s="32">
        <f t="shared" si="97"/>
        <v>0</v>
      </c>
      <c r="BB55" s="32">
        <f t="shared" si="97"/>
        <v>0</v>
      </c>
      <c r="BC55" s="32">
        <f t="shared" si="97"/>
        <v>0</v>
      </c>
      <c r="BD55" s="32">
        <f t="shared" si="97"/>
        <v>0</v>
      </c>
      <c r="BE55" s="32">
        <f t="shared" si="97"/>
        <v>0</v>
      </c>
      <c r="BF55" s="32">
        <f t="shared" si="97"/>
        <v>0</v>
      </c>
      <c r="BG55" s="32">
        <f t="shared" si="97"/>
        <v>0</v>
      </c>
      <c r="BH55" s="32">
        <f t="shared" si="97"/>
        <v>0</v>
      </c>
      <c r="BI55" s="32">
        <f t="shared" si="97"/>
        <v>0</v>
      </c>
      <c r="BJ55" s="32">
        <f t="shared" si="97"/>
        <v>0</v>
      </c>
      <c r="BK55" s="32">
        <f t="shared" si="97"/>
        <v>0</v>
      </c>
      <c r="BL55" s="32">
        <f t="shared" si="97"/>
        <v>0</v>
      </c>
      <c r="BM55" s="32">
        <f t="shared" si="97"/>
        <v>0</v>
      </c>
      <c r="BN55" s="32">
        <f t="shared" si="97"/>
        <v>0</v>
      </c>
      <c r="BO55" s="32">
        <f t="shared" si="97"/>
        <v>0</v>
      </c>
      <c r="BP55" s="32">
        <f t="shared" si="97"/>
        <v>0</v>
      </c>
    </row>
    <row r="56" spans="1:68" ht="12.75" customHeight="1" outlineLevel="1" x14ac:dyDescent="0.2">
      <c r="A56" s="30"/>
      <c r="B56" s="67">
        <f>Remaining!A56</f>
        <v>550</v>
      </c>
      <c r="C56" s="28">
        <f>Remaining!B56</f>
        <v>0</v>
      </c>
      <c r="D56" s="32">
        <f t="shared" si="92"/>
        <v>0</v>
      </c>
      <c r="E56" s="32">
        <f t="shared" si="92"/>
        <v>0</v>
      </c>
      <c r="F56" s="32">
        <f t="shared" si="92"/>
        <v>0</v>
      </c>
      <c r="G56" s="32"/>
      <c r="H56" s="32">
        <f t="shared" si="93"/>
        <v>0</v>
      </c>
      <c r="I56" s="32">
        <f t="shared" si="93"/>
        <v>0</v>
      </c>
      <c r="J56" s="32">
        <f t="shared" si="93"/>
        <v>0</v>
      </c>
      <c r="K56" s="32">
        <f t="shared" si="93"/>
        <v>0</v>
      </c>
      <c r="L56" s="32">
        <f t="shared" si="93"/>
        <v>0</v>
      </c>
      <c r="M56" s="32">
        <f t="shared" si="93"/>
        <v>0</v>
      </c>
      <c r="N56" s="32">
        <f t="shared" si="93"/>
        <v>0</v>
      </c>
      <c r="O56" s="32">
        <f t="shared" si="93"/>
        <v>0</v>
      </c>
      <c r="P56" s="32">
        <f t="shared" si="93"/>
        <v>0</v>
      </c>
      <c r="Q56" s="32">
        <f t="shared" si="93"/>
        <v>0</v>
      </c>
      <c r="R56" s="32">
        <f t="shared" si="94"/>
        <v>0</v>
      </c>
      <c r="S56" s="32">
        <f t="shared" si="94"/>
        <v>0</v>
      </c>
      <c r="T56" s="32">
        <f t="shared" si="94"/>
        <v>0</v>
      </c>
      <c r="U56" s="32">
        <f t="shared" si="94"/>
        <v>0</v>
      </c>
      <c r="V56" s="32">
        <f t="shared" si="94"/>
        <v>0</v>
      </c>
      <c r="W56" s="32">
        <f t="shared" si="94"/>
        <v>0</v>
      </c>
      <c r="X56" s="32">
        <f t="shared" si="94"/>
        <v>0</v>
      </c>
      <c r="Y56" s="32">
        <f t="shared" si="94"/>
        <v>0</v>
      </c>
      <c r="Z56" s="32">
        <f t="shared" si="94"/>
        <v>0</v>
      </c>
      <c r="AA56" s="32">
        <f t="shared" si="94"/>
        <v>0</v>
      </c>
      <c r="AB56" s="32">
        <f t="shared" si="95"/>
        <v>0</v>
      </c>
      <c r="AC56" s="32">
        <f t="shared" si="95"/>
        <v>0</v>
      </c>
      <c r="AD56" s="32">
        <f t="shared" si="95"/>
        <v>0</v>
      </c>
      <c r="AE56" s="32">
        <f t="shared" si="95"/>
        <v>0</v>
      </c>
      <c r="AF56" s="32">
        <f t="shared" si="95"/>
        <v>0</v>
      </c>
      <c r="AG56" s="32">
        <f t="shared" si="95"/>
        <v>0</v>
      </c>
      <c r="AH56" s="32">
        <f t="shared" si="95"/>
        <v>0</v>
      </c>
      <c r="AI56" s="32">
        <f t="shared" si="95"/>
        <v>0</v>
      </c>
      <c r="AJ56" s="32">
        <f t="shared" si="95"/>
        <v>0</v>
      </c>
      <c r="AK56" s="32">
        <f t="shared" si="95"/>
        <v>0</v>
      </c>
      <c r="AL56" s="32">
        <f t="shared" si="96"/>
        <v>0</v>
      </c>
      <c r="AM56" s="32">
        <f t="shared" si="96"/>
        <v>0</v>
      </c>
      <c r="AN56" s="32">
        <f t="shared" si="96"/>
        <v>0</v>
      </c>
      <c r="AO56" s="32">
        <f t="shared" si="96"/>
        <v>0</v>
      </c>
      <c r="AP56" s="32">
        <f t="shared" si="96"/>
        <v>0</v>
      </c>
      <c r="AQ56" s="32">
        <f t="shared" si="96"/>
        <v>0</v>
      </c>
      <c r="AR56" s="32">
        <f t="shared" si="96"/>
        <v>0</v>
      </c>
      <c r="AS56" s="32">
        <f t="shared" si="96"/>
        <v>0</v>
      </c>
      <c r="AT56" s="32">
        <f t="shared" si="96"/>
        <v>0</v>
      </c>
      <c r="AU56" s="32">
        <f t="shared" si="96"/>
        <v>0</v>
      </c>
      <c r="AV56" s="32">
        <f t="shared" si="97"/>
        <v>0</v>
      </c>
      <c r="AW56" s="32">
        <f t="shared" si="97"/>
        <v>0</v>
      </c>
      <c r="AX56" s="32">
        <f t="shared" si="97"/>
        <v>0</v>
      </c>
      <c r="AY56" s="32">
        <f t="shared" si="97"/>
        <v>0</v>
      </c>
      <c r="AZ56" s="32">
        <f t="shared" si="97"/>
        <v>0</v>
      </c>
      <c r="BA56" s="32">
        <f t="shared" si="97"/>
        <v>0</v>
      </c>
      <c r="BB56" s="32">
        <f t="shared" si="97"/>
        <v>0</v>
      </c>
      <c r="BC56" s="32">
        <f t="shared" si="97"/>
        <v>0</v>
      </c>
      <c r="BD56" s="32">
        <f t="shared" si="97"/>
        <v>0</v>
      </c>
      <c r="BE56" s="32">
        <f t="shared" si="97"/>
        <v>0</v>
      </c>
      <c r="BF56" s="32">
        <f t="shared" si="97"/>
        <v>0</v>
      </c>
      <c r="BG56" s="32">
        <f t="shared" si="97"/>
        <v>0</v>
      </c>
      <c r="BH56" s="32">
        <f t="shared" si="97"/>
        <v>0</v>
      </c>
      <c r="BI56" s="32">
        <f t="shared" si="97"/>
        <v>0</v>
      </c>
      <c r="BJ56" s="32">
        <f t="shared" si="97"/>
        <v>0</v>
      </c>
      <c r="BK56" s="32">
        <f t="shared" si="97"/>
        <v>0</v>
      </c>
      <c r="BL56" s="32">
        <f t="shared" si="97"/>
        <v>0</v>
      </c>
      <c r="BM56" s="32">
        <f t="shared" si="97"/>
        <v>0</v>
      </c>
      <c r="BN56" s="32">
        <f t="shared" si="97"/>
        <v>0</v>
      </c>
      <c r="BO56" s="32">
        <f t="shared" si="97"/>
        <v>0</v>
      </c>
      <c r="BP56" s="32">
        <f t="shared" si="97"/>
        <v>0</v>
      </c>
    </row>
    <row r="57" spans="1:68" ht="12.75" customHeight="1" x14ac:dyDescent="0.2">
      <c r="A57" s="30"/>
      <c r="B57" s="28"/>
      <c r="C57" s="28"/>
      <c r="D57" s="28"/>
      <c r="E57" s="28"/>
      <c r="F57" s="28"/>
      <c r="G57" s="28"/>
    </row>
    <row r="58" spans="1:68" s="38" customFormat="1" ht="12.75" customHeight="1" x14ac:dyDescent="0.2">
      <c r="A58" s="27"/>
      <c r="B58" s="28"/>
      <c r="C58" s="28" t="s">
        <v>44</v>
      </c>
      <c r="D58" s="32">
        <f>SUM(D5:D57)/2</f>
        <v>0</v>
      </c>
      <c r="E58" s="32">
        <f>SUM(E5:E57)/2</f>
        <v>0</v>
      </c>
      <c r="F58" s="32">
        <f>SUM(F5:F57)/2</f>
        <v>0</v>
      </c>
      <c r="G58" s="32"/>
      <c r="H58" s="32">
        <f t="shared" ref="H58:AM58" si="98">SUM(H5:H57)/2</f>
        <v>0</v>
      </c>
      <c r="I58" s="32">
        <f t="shared" si="98"/>
        <v>0</v>
      </c>
      <c r="J58" s="32">
        <f t="shared" si="98"/>
        <v>0</v>
      </c>
      <c r="K58" s="32">
        <f t="shared" si="98"/>
        <v>0</v>
      </c>
      <c r="L58" s="32">
        <f t="shared" si="98"/>
        <v>0</v>
      </c>
      <c r="M58" s="32">
        <f t="shared" si="98"/>
        <v>0</v>
      </c>
      <c r="N58" s="32">
        <f t="shared" si="98"/>
        <v>0</v>
      </c>
      <c r="O58" s="32">
        <f t="shared" si="98"/>
        <v>0</v>
      </c>
      <c r="P58" s="32">
        <f t="shared" si="98"/>
        <v>0</v>
      </c>
      <c r="Q58" s="32">
        <f t="shared" si="98"/>
        <v>0</v>
      </c>
      <c r="R58" s="32">
        <f t="shared" si="98"/>
        <v>0</v>
      </c>
      <c r="S58" s="32">
        <f t="shared" si="98"/>
        <v>0</v>
      </c>
      <c r="T58" s="32">
        <f t="shared" si="98"/>
        <v>0</v>
      </c>
      <c r="U58" s="32">
        <f t="shared" si="98"/>
        <v>0</v>
      </c>
      <c r="V58" s="32">
        <f t="shared" si="98"/>
        <v>0</v>
      </c>
      <c r="W58" s="32">
        <f t="shared" si="98"/>
        <v>0</v>
      </c>
      <c r="X58" s="32">
        <f t="shared" si="98"/>
        <v>0</v>
      </c>
      <c r="Y58" s="32">
        <f t="shared" si="98"/>
        <v>0</v>
      </c>
      <c r="Z58" s="32">
        <f t="shared" si="98"/>
        <v>0</v>
      </c>
      <c r="AA58" s="32">
        <f t="shared" si="98"/>
        <v>0</v>
      </c>
      <c r="AB58" s="32">
        <f t="shared" si="98"/>
        <v>0</v>
      </c>
      <c r="AC58" s="32">
        <f t="shared" si="98"/>
        <v>0</v>
      </c>
      <c r="AD58" s="32">
        <f t="shared" si="98"/>
        <v>0</v>
      </c>
      <c r="AE58" s="32">
        <f t="shared" si="98"/>
        <v>0</v>
      </c>
      <c r="AF58" s="32">
        <f t="shared" si="98"/>
        <v>0</v>
      </c>
      <c r="AG58" s="32">
        <f t="shared" si="98"/>
        <v>0</v>
      </c>
      <c r="AH58" s="32">
        <f t="shared" si="98"/>
        <v>0</v>
      </c>
      <c r="AI58" s="32">
        <f t="shared" si="98"/>
        <v>0</v>
      </c>
      <c r="AJ58" s="32">
        <f t="shared" si="98"/>
        <v>0</v>
      </c>
      <c r="AK58" s="32">
        <f t="shared" si="98"/>
        <v>0</v>
      </c>
      <c r="AL58" s="32">
        <f t="shared" si="98"/>
        <v>0</v>
      </c>
      <c r="AM58" s="32">
        <f t="shared" si="98"/>
        <v>0</v>
      </c>
      <c r="AN58" s="32">
        <f t="shared" ref="AN58:AZ58" si="99">SUM(AN5:AN57)/2</f>
        <v>0</v>
      </c>
      <c r="AO58" s="32">
        <f t="shared" si="99"/>
        <v>0</v>
      </c>
      <c r="AP58" s="32">
        <f t="shared" si="99"/>
        <v>0</v>
      </c>
      <c r="AQ58" s="32">
        <f t="shared" si="99"/>
        <v>0</v>
      </c>
      <c r="AR58" s="32">
        <f t="shared" si="99"/>
        <v>0</v>
      </c>
      <c r="AS58" s="32">
        <f t="shared" si="99"/>
        <v>0</v>
      </c>
      <c r="AT58" s="32">
        <f t="shared" si="99"/>
        <v>0</v>
      </c>
      <c r="AU58" s="32">
        <f t="shared" si="99"/>
        <v>0</v>
      </c>
      <c r="AV58" s="32">
        <f t="shared" si="99"/>
        <v>0</v>
      </c>
      <c r="AW58" s="32">
        <f t="shared" si="99"/>
        <v>0</v>
      </c>
      <c r="AX58" s="32">
        <f t="shared" si="99"/>
        <v>0</v>
      </c>
      <c r="AY58" s="32">
        <f t="shared" si="99"/>
        <v>0</v>
      </c>
      <c r="AZ58" s="32">
        <f t="shared" si="99"/>
        <v>0</v>
      </c>
      <c r="BA58" s="32">
        <f t="shared" ref="BA58:BP58" si="100">SUM(BA5:BA57)/2</f>
        <v>0</v>
      </c>
      <c r="BB58" s="32">
        <f t="shared" si="100"/>
        <v>0</v>
      </c>
      <c r="BC58" s="32">
        <f t="shared" si="100"/>
        <v>0</v>
      </c>
      <c r="BD58" s="32">
        <f t="shared" si="100"/>
        <v>0</v>
      </c>
      <c r="BE58" s="32">
        <f t="shared" si="100"/>
        <v>0</v>
      </c>
      <c r="BF58" s="32">
        <f t="shared" si="100"/>
        <v>0</v>
      </c>
      <c r="BG58" s="32">
        <f t="shared" si="100"/>
        <v>0</v>
      </c>
      <c r="BH58" s="32">
        <f t="shared" si="100"/>
        <v>0</v>
      </c>
      <c r="BI58" s="32">
        <f t="shared" si="100"/>
        <v>0</v>
      </c>
      <c r="BJ58" s="32">
        <f t="shared" si="100"/>
        <v>0</v>
      </c>
      <c r="BK58" s="32">
        <f t="shared" si="100"/>
        <v>0</v>
      </c>
      <c r="BL58" s="32">
        <f t="shared" si="100"/>
        <v>0</v>
      </c>
      <c r="BM58" s="32">
        <f t="shared" si="100"/>
        <v>0</v>
      </c>
      <c r="BN58" s="32">
        <f t="shared" si="100"/>
        <v>0</v>
      </c>
      <c r="BO58" s="32">
        <f t="shared" si="100"/>
        <v>0</v>
      </c>
      <c r="BP58" s="32">
        <f t="shared" si="100"/>
        <v>0</v>
      </c>
    </row>
    <row r="59" spans="1:68" ht="12.75" customHeight="1" x14ac:dyDescent="0.2">
      <c r="A59" s="30"/>
      <c r="B59" s="28"/>
      <c r="C59" s="28"/>
      <c r="D59" s="32"/>
      <c r="E59" s="32"/>
      <c r="G59" s="32"/>
    </row>
    <row r="60" spans="1:68" ht="12.75" customHeight="1" x14ac:dyDescent="0.2">
      <c r="A60" s="30"/>
      <c r="B60" s="43"/>
      <c r="C60" s="67" t="s">
        <v>106</v>
      </c>
      <c r="D60" s="32">
        <f>+D5+D12+D16</f>
        <v>0</v>
      </c>
      <c r="E60" s="32">
        <f>+E5+E12+E16</f>
        <v>0</v>
      </c>
      <c r="F60" s="32">
        <f>+F5+F12+F16</f>
        <v>0</v>
      </c>
      <c r="G60" s="32"/>
      <c r="H60" s="32">
        <f t="shared" ref="H60:AM60" si="101">+H5+H12+H16</f>
        <v>0</v>
      </c>
      <c r="I60" s="32">
        <f t="shared" si="101"/>
        <v>0</v>
      </c>
      <c r="J60" s="32">
        <f t="shared" si="101"/>
        <v>0</v>
      </c>
      <c r="K60" s="32">
        <f t="shared" si="101"/>
        <v>0</v>
      </c>
      <c r="L60" s="32">
        <f t="shared" si="101"/>
        <v>0</v>
      </c>
      <c r="M60" s="32">
        <f t="shared" si="101"/>
        <v>0</v>
      </c>
      <c r="N60" s="32">
        <f t="shared" si="101"/>
        <v>0</v>
      </c>
      <c r="O60" s="32">
        <f t="shared" si="101"/>
        <v>0</v>
      </c>
      <c r="P60" s="32">
        <f t="shared" si="101"/>
        <v>0</v>
      </c>
      <c r="Q60" s="32">
        <f t="shared" si="101"/>
        <v>0</v>
      </c>
      <c r="R60" s="32">
        <f t="shared" si="101"/>
        <v>0</v>
      </c>
      <c r="S60" s="32">
        <f t="shared" si="101"/>
        <v>0</v>
      </c>
      <c r="T60" s="32">
        <f t="shared" si="101"/>
        <v>0</v>
      </c>
      <c r="U60" s="32">
        <f t="shared" si="101"/>
        <v>0</v>
      </c>
      <c r="V60" s="32">
        <f t="shared" si="101"/>
        <v>0</v>
      </c>
      <c r="W60" s="32">
        <f t="shared" si="101"/>
        <v>0</v>
      </c>
      <c r="X60" s="32">
        <f t="shared" si="101"/>
        <v>0</v>
      </c>
      <c r="Y60" s="32">
        <f t="shared" si="101"/>
        <v>0</v>
      </c>
      <c r="Z60" s="32">
        <f t="shared" si="101"/>
        <v>0</v>
      </c>
      <c r="AA60" s="32">
        <f t="shared" si="101"/>
        <v>0</v>
      </c>
      <c r="AB60" s="32">
        <f t="shared" si="101"/>
        <v>0</v>
      </c>
      <c r="AC60" s="32">
        <f t="shared" si="101"/>
        <v>0</v>
      </c>
      <c r="AD60" s="32">
        <f t="shared" si="101"/>
        <v>0</v>
      </c>
      <c r="AE60" s="32">
        <f t="shared" si="101"/>
        <v>0</v>
      </c>
      <c r="AF60" s="32">
        <f t="shared" si="101"/>
        <v>0</v>
      </c>
      <c r="AG60" s="32">
        <f t="shared" si="101"/>
        <v>0</v>
      </c>
      <c r="AH60" s="32">
        <f t="shared" si="101"/>
        <v>0</v>
      </c>
      <c r="AI60" s="32">
        <f t="shared" si="101"/>
        <v>0</v>
      </c>
      <c r="AJ60" s="32">
        <f t="shared" si="101"/>
        <v>0</v>
      </c>
      <c r="AK60" s="32">
        <f t="shared" si="101"/>
        <v>0</v>
      </c>
      <c r="AL60" s="32">
        <f t="shared" si="101"/>
        <v>0</v>
      </c>
      <c r="AM60" s="32">
        <f t="shared" si="101"/>
        <v>0</v>
      </c>
      <c r="AN60" s="32">
        <f t="shared" ref="AN60:AZ60" si="102">+AN5+AN12+AN16</f>
        <v>0</v>
      </c>
      <c r="AO60" s="32">
        <f t="shared" si="102"/>
        <v>0</v>
      </c>
      <c r="AP60" s="32">
        <f t="shared" si="102"/>
        <v>0</v>
      </c>
      <c r="AQ60" s="32">
        <f t="shared" si="102"/>
        <v>0</v>
      </c>
      <c r="AR60" s="32">
        <f t="shared" si="102"/>
        <v>0</v>
      </c>
      <c r="AS60" s="32">
        <f t="shared" si="102"/>
        <v>0</v>
      </c>
      <c r="AT60" s="32">
        <f t="shared" si="102"/>
        <v>0</v>
      </c>
      <c r="AU60" s="32">
        <f t="shared" si="102"/>
        <v>0</v>
      </c>
      <c r="AV60" s="32">
        <f t="shared" si="102"/>
        <v>0</v>
      </c>
      <c r="AW60" s="32">
        <f t="shared" si="102"/>
        <v>0</v>
      </c>
      <c r="AX60" s="32">
        <f t="shared" si="102"/>
        <v>0</v>
      </c>
      <c r="AY60" s="32">
        <f t="shared" si="102"/>
        <v>0</v>
      </c>
      <c r="AZ60" s="32">
        <f t="shared" si="102"/>
        <v>0</v>
      </c>
      <c r="BA60" s="32">
        <f t="shared" ref="BA60:BP60" si="103">+BA5+BA12+BA16</f>
        <v>0</v>
      </c>
      <c r="BB60" s="32">
        <f t="shared" si="103"/>
        <v>0</v>
      </c>
      <c r="BC60" s="32">
        <f t="shared" si="103"/>
        <v>0</v>
      </c>
      <c r="BD60" s="32">
        <f t="shared" si="103"/>
        <v>0</v>
      </c>
      <c r="BE60" s="32">
        <f t="shared" si="103"/>
        <v>0</v>
      </c>
      <c r="BF60" s="32">
        <f t="shared" si="103"/>
        <v>0</v>
      </c>
      <c r="BG60" s="32">
        <f t="shared" si="103"/>
        <v>0</v>
      </c>
      <c r="BH60" s="32">
        <f t="shared" si="103"/>
        <v>0</v>
      </c>
      <c r="BI60" s="32">
        <f t="shared" si="103"/>
        <v>0</v>
      </c>
      <c r="BJ60" s="32">
        <f t="shared" si="103"/>
        <v>0</v>
      </c>
      <c r="BK60" s="32">
        <f t="shared" si="103"/>
        <v>0</v>
      </c>
      <c r="BL60" s="32">
        <f t="shared" si="103"/>
        <v>0</v>
      </c>
      <c r="BM60" s="32">
        <f t="shared" si="103"/>
        <v>0</v>
      </c>
      <c r="BN60" s="32">
        <f t="shared" si="103"/>
        <v>0</v>
      </c>
      <c r="BO60" s="32">
        <f t="shared" si="103"/>
        <v>0</v>
      </c>
      <c r="BP60" s="32">
        <f t="shared" si="103"/>
        <v>0</v>
      </c>
    </row>
    <row r="61" spans="1:68" ht="12.75" customHeight="1" x14ac:dyDescent="0.2">
      <c r="A61" s="30"/>
      <c r="B61" s="43"/>
      <c r="C61" s="67" t="s">
        <v>107</v>
      </c>
      <c r="D61" s="32">
        <f>+D19+D23+D27+D31+D37+D41+D45+D49</f>
        <v>0</v>
      </c>
      <c r="E61" s="32">
        <f>+E19+E23+E27+E31+E37+E41+E45+E49</f>
        <v>0</v>
      </c>
      <c r="F61" s="32">
        <f>+F19+F23+F27+F31+F37+F41+F45+F49</f>
        <v>0</v>
      </c>
      <c r="G61" s="32"/>
      <c r="H61" s="32">
        <f t="shared" ref="H61:AM61" si="104">+H19+H23+H27+H31+H37+H41+H45+H49</f>
        <v>0</v>
      </c>
      <c r="I61" s="32">
        <f t="shared" si="104"/>
        <v>0</v>
      </c>
      <c r="J61" s="32">
        <f t="shared" si="104"/>
        <v>0</v>
      </c>
      <c r="K61" s="32">
        <f t="shared" si="104"/>
        <v>0</v>
      </c>
      <c r="L61" s="32">
        <f t="shared" si="104"/>
        <v>0</v>
      </c>
      <c r="M61" s="32">
        <f t="shared" si="104"/>
        <v>0</v>
      </c>
      <c r="N61" s="32">
        <f t="shared" si="104"/>
        <v>0</v>
      </c>
      <c r="O61" s="32">
        <f t="shared" si="104"/>
        <v>0</v>
      </c>
      <c r="P61" s="32">
        <f t="shared" si="104"/>
        <v>0</v>
      </c>
      <c r="Q61" s="32">
        <f t="shared" si="104"/>
        <v>0</v>
      </c>
      <c r="R61" s="32">
        <f t="shared" si="104"/>
        <v>0</v>
      </c>
      <c r="S61" s="32">
        <f t="shared" si="104"/>
        <v>0</v>
      </c>
      <c r="T61" s="32">
        <f t="shared" si="104"/>
        <v>0</v>
      </c>
      <c r="U61" s="32">
        <f t="shared" si="104"/>
        <v>0</v>
      </c>
      <c r="V61" s="32">
        <f t="shared" si="104"/>
        <v>0</v>
      </c>
      <c r="W61" s="32">
        <f t="shared" si="104"/>
        <v>0</v>
      </c>
      <c r="X61" s="32">
        <f t="shared" si="104"/>
        <v>0</v>
      </c>
      <c r="Y61" s="32">
        <f t="shared" si="104"/>
        <v>0</v>
      </c>
      <c r="Z61" s="32">
        <f t="shared" si="104"/>
        <v>0</v>
      </c>
      <c r="AA61" s="32">
        <f t="shared" si="104"/>
        <v>0</v>
      </c>
      <c r="AB61" s="32">
        <f t="shared" si="104"/>
        <v>0</v>
      </c>
      <c r="AC61" s="32">
        <f t="shared" si="104"/>
        <v>0</v>
      </c>
      <c r="AD61" s="32">
        <f t="shared" si="104"/>
        <v>0</v>
      </c>
      <c r="AE61" s="32">
        <f t="shared" si="104"/>
        <v>0</v>
      </c>
      <c r="AF61" s="32">
        <f t="shared" si="104"/>
        <v>0</v>
      </c>
      <c r="AG61" s="32">
        <f t="shared" si="104"/>
        <v>0</v>
      </c>
      <c r="AH61" s="32">
        <f t="shared" si="104"/>
        <v>0</v>
      </c>
      <c r="AI61" s="32">
        <f t="shared" si="104"/>
        <v>0</v>
      </c>
      <c r="AJ61" s="32">
        <f t="shared" si="104"/>
        <v>0</v>
      </c>
      <c r="AK61" s="32">
        <f t="shared" si="104"/>
        <v>0</v>
      </c>
      <c r="AL61" s="32">
        <f t="shared" si="104"/>
        <v>0</v>
      </c>
      <c r="AM61" s="32">
        <f t="shared" si="104"/>
        <v>0</v>
      </c>
      <c r="AN61" s="32">
        <f t="shared" ref="AN61:AZ61" si="105">+AN19+AN23+AN27+AN31+AN37+AN41+AN45+AN49</f>
        <v>0</v>
      </c>
      <c r="AO61" s="32">
        <f t="shared" si="105"/>
        <v>0</v>
      </c>
      <c r="AP61" s="32">
        <f t="shared" si="105"/>
        <v>0</v>
      </c>
      <c r="AQ61" s="32">
        <f t="shared" si="105"/>
        <v>0</v>
      </c>
      <c r="AR61" s="32">
        <f t="shared" si="105"/>
        <v>0</v>
      </c>
      <c r="AS61" s="32">
        <f t="shared" si="105"/>
        <v>0</v>
      </c>
      <c r="AT61" s="32">
        <f t="shared" si="105"/>
        <v>0</v>
      </c>
      <c r="AU61" s="32">
        <f t="shared" si="105"/>
        <v>0</v>
      </c>
      <c r="AV61" s="32">
        <f t="shared" si="105"/>
        <v>0</v>
      </c>
      <c r="AW61" s="32">
        <f t="shared" si="105"/>
        <v>0</v>
      </c>
      <c r="AX61" s="32">
        <f t="shared" si="105"/>
        <v>0</v>
      </c>
      <c r="AY61" s="32">
        <f t="shared" si="105"/>
        <v>0</v>
      </c>
      <c r="AZ61" s="32">
        <f t="shared" si="105"/>
        <v>0</v>
      </c>
      <c r="BA61" s="32">
        <f t="shared" ref="BA61:BP61" si="106">+BA19+BA23+BA27+BA31+BA37+BA41+BA45+BA49</f>
        <v>0</v>
      </c>
      <c r="BB61" s="32">
        <f t="shared" si="106"/>
        <v>0</v>
      </c>
      <c r="BC61" s="32">
        <f t="shared" si="106"/>
        <v>0</v>
      </c>
      <c r="BD61" s="32">
        <f t="shared" si="106"/>
        <v>0</v>
      </c>
      <c r="BE61" s="32">
        <f t="shared" si="106"/>
        <v>0</v>
      </c>
      <c r="BF61" s="32">
        <f t="shared" si="106"/>
        <v>0</v>
      </c>
      <c r="BG61" s="32">
        <f t="shared" si="106"/>
        <v>0</v>
      </c>
      <c r="BH61" s="32">
        <f t="shared" si="106"/>
        <v>0</v>
      </c>
      <c r="BI61" s="32">
        <f t="shared" si="106"/>
        <v>0</v>
      </c>
      <c r="BJ61" s="32">
        <f t="shared" si="106"/>
        <v>0</v>
      </c>
      <c r="BK61" s="32">
        <f t="shared" si="106"/>
        <v>0</v>
      </c>
      <c r="BL61" s="32">
        <f t="shared" si="106"/>
        <v>0</v>
      </c>
      <c r="BM61" s="32">
        <f t="shared" si="106"/>
        <v>0</v>
      </c>
      <c r="BN61" s="32">
        <f t="shared" si="106"/>
        <v>0</v>
      </c>
      <c r="BO61" s="32">
        <f t="shared" si="106"/>
        <v>0</v>
      </c>
      <c r="BP61" s="32">
        <f t="shared" si="106"/>
        <v>0</v>
      </c>
    </row>
    <row r="62" spans="1:68" ht="12.75" customHeight="1" x14ac:dyDescent="0.2">
      <c r="A62" s="30"/>
      <c r="B62" s="43"/>
      <c r="C62" s="28" t="s">
        <v>46</v>
      </c>
      <c r="D62" s="73">
        <f>D58-D66</f>
        <v>0</v>
      </c>
      <c r="E62" s="73">
        <f t="shared" ref="E62:AZ62" si="107">E58-E66</f>
        <v>0</v>
      </c>
      <c r="F62" s="73">
        <f t="shared" si="107"/>
        <v>0</v>
      </c>
      <c r="G62" s="73"/>
      <c r="H62" s="73">
        <f t="shared" si="107"/>
        <v>0</v>
      </c>
      <c r="I62" s="73">
        <f t="shared" si="107"/>
        <v>0</v>
      </c>
      <c r="J62" s="73">
        <f t="shared" si="107"/>
        <v>0</v>
      </c>
      <c r="K62" s="73">
        <f t="shared" si="107"/>
        <v>0</v>
      </c>
      <c r="L62" s="73">
        <f t="shared" si="107"/>
        <v>0</v>
      </c>
      <c r="M62" s="73">
        <f t="shared" si="107"/>
        <v>0</v>
      </c>
      <c r="N62" s="73">
        <f t="shared" si="107"/>
        <v>0</v>
      </c>
      <c r="O62" s="73">
        <f t="shared" si="107"/>
        <v>0</v>
      </c>
      <c r="P62" s="73">
        <f t="shared" si="107"/>
        <v>0</v>
      </c>
      <c r="Q62" s="73">
        <f>Q58-Q66</f>
        <v>0</v>
      </c>
      <c r="R62" s="73">
        <f t="shared" si="107"/>
        <v>0</v>
      </c>
      <c r="S62" s="73">
        <f t="shared" si="107"/>
        <v>0</v>
      </c>
      <c r="T62" s="73">
        <f t="shared" si="107"/>
        <v>0</v>
      </c>
      <c r="U62" s="73">
        <f t="shared" si="107"/>
        <v>0</v>
      </c>
      <c r="V62" s="73">
        <f t="shared" si="107"/>
        <v>0</v>
      </c>
      <c r="W62" s="73">
        <f t="shared" si="107"/>
        <v>0</v>
      </c>
      <c r="X62" s="73">
        <f t="shared" si="107"/>
        <v>0</v>
      </c>
      <c r="Y62" s="73">
        <f t="shared" si="107"/>
        <v>0</v>
      </c>
      <c r="Z62" s="73">
        <f t="shared" si="107"/>
        <v>0</v>
      </c>
      <c r="AA62" s="73">
        <f t="shared" si="107"/>
        <v>0</v>
      </c>
      <c r="AB62" s="73">
        <f t="shared" si="107"/>
        <v>0</v>
      </c>
      <c r="AC62" s="73">
        <f t="shared" si="107"/>
        <v>0</v>
      </c>
      <c r="AD62" s="73">
        <f t="shared" si="107"/>
        <v>0</v>
      </c>
      <c r="AE62" s="73">
        <f t="shared" si="107"/>
        <v>0</v>
      </c>
      <c r="AF62" s="73">
        <f t="shared" si="107"/>
        <v>0</v>
      </c>
      <c r="AG62" s="73">
        <f t="shared" si="107"/>
        <v>0</v>
      </c>
      <c r="AH62" s="73">
        <f t="shared" si="107"/>
        <v>0</v>
      </c>
      <c r="AI62" s="73">
        <f t="shared" si="107"/>
        <v>0</v>
      </c>
      <c r="AJ62" s="73">
        <f t="shared" si="107"/>
        <v>0</v>
      </c>
      <c r="AK62" s="73">
        <f t="shared" si="107"/>
        <v>0</v>
      </c>
      <c r="AL62" s="73">
        <f t="shared" si="107"/>
        <v>0</v>
      </c>
      <c r="AM62" s="73">
        <f t="shared" si="107"/>
        <v>0</v>
      </c>
      <c r="AN62" s="73">
        <f t="shared" si="107"/>
        <v>0</v>
      </c>
      <c r="AO62" s="73">
        <f t="shared" si="107"/>
        <v>0</v>
      </c>
      <c r="AP62" s="73">
        <f t="shared" si="107"/>
        <v>0</v>
      </c>
      <c r="AQ62" s="73">
        <f t="shared" si="107"/>
        <v>0</v>
      </c>
      <c r="AR62" s="73">
        <f t="shared" si="107"/>
        <v>0</v>
      </c>
      <c r="AS62" s="73">
        <f t="shared" si="107"/>
        <v>0</v>
      </c>
      <c r="AT62" s="73">
        <f t="shared" si="107"/>
        <v>0</v>
      </c>
      <c r="AU62" s="73">
        <f t="shared" si="107"/>
        <v>0</v>
      </c>
      <c r="AV62" s="73">
        <f t="shared" si="107"/>
        <v>0</v>
      </c>
      <c r="AW62" s="73">
        <f t="shared" si="107"/>
        <v>0</v>
      </c>
      <c r="AX62" s="73">
        <f t="shared" si="107"/>
        <v>0</v>
      </c>
      <c r="AY62" s="73">
        <f t="shared" si="107"/>
        <v>0</v>
      </c>
      <c r="AZ62" s="73">
        <f t="shared" si="107"/>
        <v>0</v>
      </c>
      <c r="BA62" s="73">
        <f t="shared" ref="BA62:BP62" si="108">BA58-BA66</f>
        <v>0</v>
      </c>
      <c r="BB62" s="73">
        <f t="shared" si="108"/>
        <v>0</v>
      </c>
      <c r="BC62" s="73">
        <f t="shared" si="108"/>
        <v>0</v>
      </c>
      <c r="BD62" s="73">
        <f t="shared" si="108"/>
        <v>0</v>
      </c>
      <c r="BE62" s="73">
        <f t="shared" si="108"/>
        <v>0</v>
      </c>
      <c r="BF62" s="73">
        <f t="shared" si="108"/>
        <v>0</v>
      </c>
      <c r="BG62" s="73">
        <f t="shared" si="108"/>
        <v>0</v>
      </c>
      <c r="BH62" s="73">
        <f t="shared" si="108"/>
        <v>0</v>
      </c>
      <c r="BI62" s="73">
        <f t="shared" si="108"/>
        <v>0</v>
      </c>
      <c r="BJ62" s="73">
        <f t="shared" si="108"/>
        <v>0</v>
      </c>
      <c r="BK62" s="73">
        <f t="shared" si="108"/>
        <v>0</v>
      </c>
      <c r="BL62" s="73">
        <f t="shared" si="108"/>
        <v>0</v>
      </c>
      <c r="BM62" s="73">
        <f t="shared" si="108"/>
        <v>0</v>
      </c>
      <c r="BN62" s="73">
        <f t="shared" si="108"/>
        <v>0</v>
      </c>
      <c r="BO62" s="73">
        <f t="shared" si="108"/>
        <v>0</v>
      </c>
      <c r="BP62" s="73">
        <f t="shared" si="108"/>
        <v>0</v>
      </c>
    </row>
    <row r="63" spans="1:68" ht="12.75" customHeight="1" x14ac:dyDescent="0.2">
      <c r="A63" s="30"/>
      <c r="B63" s="43"/>
      <c r="C63" s="28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3"/>
      <c r="BH63" s="73"/>
      <c r="BI63" s="73"/>
      <c r="BJ63" s="73"/>
      <c r="BK63" s="73"/>
      <c r="BL63" s="73"/>
      <c r="BM63" s="73"/>
      <c r="BN63" s="73"/>
      <c r="BO63" s="73"/>
      <c r="BP63" s="73"/>
    </row>
    <row r="64" spans="1:68" ht="12.75" customHeight="1" x14ac:dyDescent="0.2">
      <c r="C64" s="28"/>
      <c r="D64" s="28"/>
      <c r="E64" s="28"/>
      <c r="G64" s="28"/>
      <c r="H64" s="108" t="s">
        <v>102</v>
      </c>
    </row>
    <row r="65" spans="1:68" x14ac:dyDescent="0.2">
      <c r="A65" s="12" t="s">
        <v>52</v>
      </c>
      <c r="B65" s="36"/>
      <c r="C65" s="43"/>
      <c r="D65" s="156" t="s">
        <v>77</v>
      </c>
      <c r="E65" s="156" t="s">
        <v>78</v>
      </c>
      <c r="F65" s="172" t="s">
        <v>28</v>
      </c>
      <c r="G65" s="26"/>
      <c r="H65" s="70" t="s">
        <v>163</v>
      </c>
      <c r="I65" s="70" t="s">
        <v>162</v>
      </c>
      <c r="J65" s="70" t="s">
        <v>161</v>
      </c>
      <c r="K65" s="70" t="s">
        <v>164</v>
      </c>
      <c r="L65" s="70" t="s">
        <v>165</v>
      </c>
      <c r="M65" s="70" t="s">
        <v>166</v>
      </c>
      <c r="N65" s="70" t="s">
        <v>167</v>
      </c>
      <c r="O65" s="70" t="s">
        <v>168</v>
      </c>
      <c r="P65" s="70" t="s">
        <v>169</v>
      </c>
      <c r="Q65" s="70" t="s">
        <v>134</v>
      </c>
      <c r="R65" s="70" t="s">
        <v>135</v>
      </c>
      <c r="S65" s="70" t="s">
        <v>136</v>
      </c>
      <c r="T65" s="70" t="s">
        <v>137</v>
      </c>
      <c r="U65" s="70" t="s">
        <v>138</v>
      </c>
      <c r="V65" s="70" t="s">
        <v>139</v>
      </c>
      <c r="W65" s="70" t="s">
        <v>140</v>
      </c>
      <c r="X65" s="70" t="s">
        <v>141</v>
      </c>
      <c r="Y65" s="70" t="s">
        <v>142</v>
      </c>
      <c r="Z65" s="70" t="s">
        <v>109</v>
      </c>
      <c r="AA65" s="70" t="s">
        <v>110</v>
      </c>
      <c r="AB65" s="70" t="s">
        <v>111</v>
      </c>
      <c r="AC65" s="70" t="s">
        <v>112</v>
      </c>
      <c r="AD65" s="70" t="s">
        <v>113</v>
      </c>
      <c r="AE65" s="70" t="s">
        <v>114</v>
      </c>
      <c r="AF65" s="70" t="s">
        <v>115</v>
      </c>
      <c r="AG65" s="70" t="s">
        <v>116</v>
      </c>
      <c r="AH65" s="70" t="s">
        <v>117</v>
      </c>
      <c r="AI65" s="70" t="s">
        <v>118</v>
      </c>
      <c r="AJ65" s="70" t="s">
        <v>119</v>
      </c>
      <c r="AK65" s="70" t="s">
        <v>120</v>
      </c>
      <c r="AL65" s="70" t="s">
        <v>121</v>
      </c>
      <c r="AM65" s="70" t="s">
        <v>122</v>
      </c>
      <c r="AN65" s="70" t="s">
        <v>123</v>
      </c>
      <c r="AO65" s="70" t="s">
        <v>124</v>
      </c>
      <c r="AP65" s="70" t="s">
        <v>125</v>
      </c>
      <c r="AQ65" s="70" t="s">
        <v>126</v>
      </c>
      <c r="AR65" s="70" t="s">
        <v>127</v>
      </c>
      <c r="AS65" s="70" t="s">
        <v>128</v>
      </c>
      <c r="AT65" s="70" t="s">
        <v>129</v>
      </c>
      <c r="AU65" s="70" t="s">
        <v>130</v>
      </c>
      <c r="AV65" s="70" t="s">
        <v>131</v>
      </c>
      <c r="AW65" s="70" t="s">
        <v>132</v>
      </c>
      <c r="AX65" s="70" t="s">
        <v>133</v>
      </c>
      <c r="AY65" s="70" t="s">
        <v>143</v>
      </c>
      <c r="AZ65" s="70" t="s">
        <v>144</v>
      </c>
      <c r="BA65" s="70" t="s">
        <v>145</v>
      </c>
      <c r="BB65" s="70" t="s">
        <v>146</v>
      </c>
      <c r="BC65" s="70" t="s">
        <v>147</v>
      </c>
      <c r="BD65" s="70" t="s">
        <v>148</v>
      </c>
      <c r="BE65" s="70" t="s">
        <v>149</v>
      </c>
      <c r="BF65" s="70" t="s">
        <v>150</v>
      </c>
      <c r="BG65" s="70" t="s">
        <v>151</v>
      </c>
      <c r="BH65" s="70" t="s">
        <v>240</v>
      </c>
      <c r="BI65" s="70" t="s">
        <v>255</v>
      </c>
      <c r="BJ65" s="70" t="s">
        <v>256</v>
      </c>
      <c r="BK65" s="70" t="s">
        <v>257</v>
      </c>
      <c r="BL65" s="70" t="s">
        <v>258</v>
      </c>
      <c r="BM65" s="70" t="s">
        <v>259</v>
      </c>
      <c r="BN65" s="70" t="s">
        <v>260</v>
      </c>
      <c r="BO65" s="70" t="s">
        <v>261</v>
      </c>
      <c r="BP65" s="70" t="s">
        <v>262</v>
      </c>
    </row>
    <row r="66" spans="1:68" x14ac:dyDescent="0.2">
      <c r="A66" s="12" t="s">
        <v>189</v>
      </c>
      <c r="B66" s="26"/>
      <c r="C66" s="165" t="s">
        <v>187</v>
      </c>
      <c r="D66" s="165">
        <f>SUM(D67:D90)/2</f>
        <v>0</v>
      </c>
      <c r="E66" s="165">
        <f>SUM(E67:E90)/2</f>
        <v>0</v>
      </c>
      <c r="F66" s="165">
        <f>SUM(F67:F90)/2</f>
        <v>0</v>
      </c>
      <c r="G66" s="165"/>
      <c r="H66" s="165">
        <f t="shared" ref="H66:AM66" si="109">SUM(H67:H90)/2</f>
        <v>0</v>
      </c>
      <c r="I66" s="165">
        <f t="shared" si="109"/>
        <v>0</v>
      </c>
      <c r="J66" s="165">
        <f t="shared" si="109"/>
        <v>0</v>
      </c>
      <c r="K66" s="165">
        <f t="shared" si="109"/>
        <v>0</v>
      </c>
      <c r="L66" s="165">
        <f t="shared" si="109"/>
        <v>0</v>
      </c>
      <c r="M66" s="165">
        <f t="shared" si="109"/>
        <v>0</v>
      </c>
      <c r="N66" s="165">
        <f t="shared" si="109"/>
        <v>0</v>
      </c>
      <c r="O66" s="165">
        <f t="shared" si="109"/>
        <v>0</v>
      </c>
      <c r="P66" s="165">
        <f t="shared" si="109"/>
        <v>0</v>
      </c>
      <c r="Q66" s="165">
        <f t="shared" si="109"/>
        <v>0</v>
      </c>
      <c r="R66" s="165">
        <f t="shared" si="109"/>
        <v>0</v>
      </c>
      <c r="S66" s="165">
        <f t="shared" si="109"/>
        <v>0</v>
      </c>
      <c r="T66" s="165">
        <f t="shared" si="109"/>
        <v>0</v>
      </c>
      <c r="U66" s="165">
        <f t="shared" si="109"/>
        <v>0</v>
      </c>
      <c r="V66" s="165">
        <f t="shared" si="109"/>
        <v>0</v>
      </c>
      <c r="W66" s="165">
        <f t="shared" si="109"/>
        <v>0</v>
      </c>
      <c r="X66" s="165">
        <f t="shared" si="109"/>
        <v>0</v>
      </c>
      <c r="Y66" s="165">
        <f t="shared" si="109"/>
        <v>0</v>
      </c>
      <c r="Z66" s="165">
        <f t="shared" si="109"/>
        <v>0</v>
      </c>
      <c r="AA66" s="165">
        <f t="shared" si="109"/>
        <v>0</v>
      </c>
      <c r="AB66" s="165">
        <f t="shared" si="109"/>
        <v>0</v>
      </c>
      <c r="AC66" s="165">
        <f t="shared" si="109"/>
        <v>0</v>
      </c>
      <c r="AD66" s="165">
        <f t="shared" si="109"/>
        <v>0</v>
      </c>
      <c r="AE66" s="165">
        <f t="shared" si="109"/>
        <v>0</v>
      </c>
      <c r="AF66" s="165">
        <f t="shared" si="109"/>
        <v>0</v>
      </c>
      <c r="AG66" s="165">
        <f t="shared" si="109"/>
        <v>0</v>
      </c>
      <c r="AH66" s="165">
        <f t="shared" si="109"/>
        <v>0</v>
      </c>
      <c r="AI66" s="165">
        <f t="shared" si="109"/>
        <v>0</v>
      </c>
      <c r="AJ66" s="165">
        <f t="shared" si="109"/>
        <v>0</v>
      </c>
      <c r="AK66" s="165">
        <f t="shared" si="109"/>
        <v>0</v>
      </c>
      <c r="AL66" s="165">
        <f t="shared" si="109"/>
        <v>0</v>
      </c>
      <c r="AM66" s="165">
        <f t="shared" si="109"/>
        <v>0</v>
      </c>
      <c r="AN66" s="165">
        <f t="shared" ref="AN66:AZ66" si="110">SUM(AN67:AN90)/2</f>
        <v>0</v>
      </c>
      <c r="AO66" s="165">
        <f t="shared" si="110"/>
        <v>0</v>
      </c>
      <c r="AP66" s="165">
        <f t="shared" si="110"/>
        <v>0</v>
      </c>
      <c r="AQ66" s="165">
        <f t="shared" si="110"/>
        <v>0</v>
      </c>
      <c r="AR66" s="165">
        <f t="shared" si="110"/>
        <v>0</v>
      </c>
      <c r="AS66" s="165">
        <f t="shared" si="110"/>
        <v>0</v>
      </c>
      <c r="AT66" s="165">
        <f t="shared" si="110"/>
        <v>0</v>
      </c>
      <c r="AU66" s="165">
        <f t="shared" si="110"/>
        <v>0</v>
      </c>
      <c r="AV66" s="165">
        <f t="shared" si="110"/>
        <v>0</v>
      </c>
      <c r="AW66" s="165">
        <f t="shared" si="110"/>
        <v>0</v>
      </c>
      <c r="AX66" s="165">
        <f t="shared" si="110"/>
        <v>0</v>
      </c>
      <c r="AY66" s="165">
        <f t="shared" si="110"/>
        <v>0</v>
      </c>
      <c r="AZ66" s="165">
        <f t="shared" si="110"/>
        <v>0</v>
      </c>
      <c r="BA66" s="165">
        <f t="shared" ref="BA66:BH66" si="111">SUM(BA67:BA90)/2</f>
        <v>0</v>
      </c>
      <c r="BB66" s="165">
        <f t="shared" si="111"/>
        <v>0</v>
      </c>
      <c r="BC66" s="165">
        <f t="shared" si="111"/>
        <v>0</v>
      </c>
      <c r="BD66" s="165">
        <f t="shared" si="111"/>
        <v>0</v>
      </c>
      <c r="BE66" s="165">
        <f t="shared" si="111"/>
        <v>0</v>
      </c>
      <c r="BF66" s="165">
        <f t="shared" si="111"/>
        <v>0</v>
      </c>
      <c r="BG66" s="165">
        <f t="shared" si="111"/>
        <v>0</v>
      </c>
      <c r="BH66" s="165">
        <f t="shared" si="111"/>
        <v>0</v>
      </c>
      <c r="BI66" s="165">
        <f t="shared" ref="BI66:BP66" si="112">SUM(BI67:BI90)/2</f>
        <v>0</v>
      </c>
      <c r="BJ66" s="165">
        <f t="shared" si="112"/>
        <v>0</v>
      </c>
      <c r="BK66" s="165">
        <f t="shared" si="112"/>
        <v>0</v>
      </c>
      <c r="BL66" s="165">
        <f t="shared" si="112"/>
        <v>0</v>
      </c>
      <c r="BM66" s="165">
        <f t="shared" si="112"/>
        <v>0</v>
      </c>
      <c r="BN66" s="165">
        <f t="shared" si="112"/>
        <v>0</v>
      </c>
      <c r="BO66" s="165">
        <f t="shared" si="112"/>
        <v>0</v>
      </c>
      <c r="BP66" s="165">
        <f t="shared" si="112"/>
        <v>0</v>
      </c>
    </row>
    <row r="67" spans="1:68" s="32" customFormat="1" x14ac:dyDescent="0.2">
      <c r="A67" s="164" t="s">
        <v>188</v>
      </c>
      <c r="B67" s="163" t="str">
        <f>MID(C67,4,3)</f>
        <v/>
      </c>
      <c r="C67" s="135"/>
      <c r="D67" s="132"/>
      <c r="E67" s="132"/>
      <c r="F67" s="141"/>
      <c r="G67" s="132"/>
      <c r="H67" s="141"/>
      <c r="I67" s="141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2"/>
      <c r="AP67" s="132"/>
      <c r="AQ67" s="132"/>
      <c r="AR67" s="132"/>
      <c r="AS67" s="132"/>
      <c r="AT67" s="132"/>
      <c r="AU67" s="132"/>
      <c r="AV67" s="132"/>
      <c r="AW67" s="132"/>
      <c r="AX67" s="132"/>
      <c r="AY67" s="132"/>
      <c r="AZ67" s="132"/>
      <c r="BA67" s="132"/>
      <c r="BB67" s="132"/>
      <c r="BC67" s="132"/>
      <c r="BD67" s="132"/>
      <c r="BE67" s="132"/>
      <c r="BF67" s="132"/>
      <c r="BG67" s="132"/>
      <c r="BH67" s="132"/>
      <c r="BI67" s="132"/>
      <c r="BJ67" s="132"/>
      <c r="BK67" s="132"/>
      <c r="BL67" s="132"/>
      <c r="BM67" s="132"/>
      <c r="BN67" s="132"/>
      <c r="BO67" s="132"/>
      <c r="BP67" s="132"/>
    </row>
    <row r="68" spans="1:68" s="32" customFormat="1" x14ac:dyDescent="0.2">
      <c r="A68" s="39"/>
      <c r="B68" s="163" t="str">
        <f t="shared" ref="B68:B90" si="113">MID(C68,4,3)</f>
        <v/>
      </c>
      <c r="C68" s="135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  <c r="AO68" s="132"/>
      <c r="AP68" s="132"/>
      <c r="AQ68" s="132"/>
      <c r="AR68" s="132"/>
      <c r="AS68" s="132"/>
      <c r="AT68" s="132"/>
      <c r="AU68" s="132"/>
      <c r="AV68" s="132"/>
      <c r="AW68" s="132"/>
      <c r="AX68" s="132"/>
      <c r="AY68" s="132"/>
      <c r="AZ68" s="132"/>
      <c r="BA68" s="132"/>
      <c r="BB68" s="132"/>
      <c r="BC68" s="132"/>
      <c r="BD68" s="132"/>
      <c r="BE68" s="132"/>
      <c r="BF68" s="132"/>
      <c r="BG68" s="132"/>
      <c r="BH68" s="132"/>
      <c r="BI68" s="132"/>
      <c r="BJ68" s="132"/>
      <c r="BK68" s="132"/>
      <c r="BL68" s="132"/>
      <c r="BM68" s="132"/>
      <c r="BN68" s="132"/>
      <c r="BO68" s="132"/>
      <c r="BP68" s="132"/>
    </row>
    <row r="69" spans="1:68" s="32" customFormat="1" x14ac:dyDescent="0.2">
      <c r="A69" s="39"/>
      <c r="B69" s="163" t="str">
        <f t="shared" si="113"/>
        <v/>
      </c>
      <c r="C69" s="44"/>
      <c r="D69" s="44"/>
      <c r="E69" s="44"/>
      <c r="F69" s="132"/>
      <c r="G69" s="44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132"/>
      <c r="AQ69" s="132"/>
      <c r="AR69" s="132"/>
      <c r="AS69" s="132"/>
      <c r="AT69" s="132"/>
      <c r="AU69" s="132"/>
      <c r="AV69" s="132"/>
      <c r="AW69" s="132"/>
      <c r="AX69" s="132"/>
      <c r="AY69" s="132"/>
      <c r="AZ69" s="132"/>
      <c r="BA69" s="132"/>
      <c r="BB69" s="132"/>
      <c r="BC69" s="132"/>
      <c r="BD69" s="132"/>
      <c r="BE69" s="132"/>
      <c r="BF69" s="132"/>
      <c r="BG69" s="132"/>
      <c r="BH69" s="132"/>
      <c r="BI69" s="132"/>
      <c r="BJ69" s="132"/>
      <c r="BK69" s="132"/>
      <c r="BL69" s="132"/>
      <c r="BM69" s="132"/>
      <c r="BN69" s="132"/>
      <c r="BO69" s="132"/>
      <c r="BP69" s="132"/>
    </row>
    <row r="70" spans="1:68" x14ac:dyDescent="0.2">
      <c r="A70" s="39"/>
      <c r="B70" s="163" t="str">
        <f t="shared" si="113"/>
        <v/>
      </c>
      <c r="C70" s="136"/>
      <c r="D70" s="44"/>
      <c r="E70" s="44"/>
      <c r="F70" s="141"/>
      <c r="G70" s="44"/>
      <c r="H70" s="141"/>
      <c r="I70" s="141"/>
      <c r="J70" s="132"/>
      <c r="K70" s="132"/>
      <c r="L70" s="132"/>
      <c r="M70" s="135"/>
      <c r="N70" s="144"/>
      <c r="O70" s="144"/>
      <c r="P70" s="144"/>
      <c r="Q70" s="141"/>
      <c r="R70" s="141"/>
      <c r="S70" s="132"/>
      <c r="T70" s="132"/>
      <c r="U70" s="132"/>
      <c r="V70" s="135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44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  <c r="BD70" s="144"/>
      <c r="BE70" s="144"/>
      <c r="BF70" s="144"/>
      <c r="BG70" s="144"/>
      <c r="BH70" s="144"/>
      <c r="BI70" s="144"/>
      <c r="BJ70" s="144"/>
      <c r="BK70" s="144"/>
      <c r="BL70" s="144"/>
      <c r="BM70" s="144"/>
      <c r="BN70" s="144"/>
      <c r="BO70" s="144"/>
      <c r="BP70" s="144"/>
    </row>
    <row r="71" spans="1:68" x14ac:dyDescent="0.2">
      <c r="A71" s="39"/>
      <c r="B71" s="163" t="str">
        <f t="shared" si="113"/>
        <v/>
      </c>
      <c r="C71" s="44"/>
      <c r="D71" s="44"/>
      <c r="E71" s="44"/>
      <c r="F71" s="141"/>
      <c r="G71" s="44"/>
      <c r="H71" s="141"/>
      <c r="I71" s="141"/>
      <c r="J71" s="132"/>
      <c r="K71" s="132"/>
      <c r="L71" s="132"/>
      <c r="M71" s="135"/>
      <c r="N71" s="144"/>
      <c r="O71" s="144"/>
      <c r="P71" s="144"/>
      <c r="Q71" s="141"/>
      <c r="R71" s="141"/>
      <c r="S71" s="132"/>
      <c r="T71" s="132"/>
      <c r="U71" s="132"/>
      <c r="V71" s="135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44"/>
      <c r="AM71" s="144"/>
      <c r="AN71" s="144"/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4"/>
      <c r="AZ71" s="144"/>
      <c r="BA71" s="144"/>
      <c r="BB71" s="144"/>
      <c r="BC71" s="144"/>
      <c r="BD71" s="144"/>
      <c r="BE71" s="144"/>
      <c r="BF71" s="144"/>
      <c r="BG71" s="144"/>
      <c r="BH71" s="144"/>
      <c r="BI71" s="144"/>
      <c r="BJ71" s="144"/>
      <c r="BK71" s="144"/>
      <c r="BL71" s="144"/>
      <c r="BM71" s="144"/>
      <c r="BN71" s="144"/>
      <c r="BO71" s="144"/>
      <c r="BP71" s="144"/>
    </row>
    <row r="72" spans="1:68" x14ac:dyDescent="0.2">
      <c r="A72" s="39"/>
      <c r="B72" s="163" t="str">
        <f t="shared" si="113"/>
        <v/>
      </c>
      <c r="C72" s="132"/>
      <c r="D72" s="132"/>
      <c r="E72" s="132"/>
      <c r="F72" s="141"/>
      <c r="G72" s="132"/>
      <c r="H72" s="141"/>
      <c r="I72" s="141"/>
      <c r="J72" s="132"/>
      <c r="K72" s="132"/>
      <c r="L72" s="132"/>
      <c r="M72" s="135"/>
      <c r="N72" s="144"/>
      <c r="O72" s="144"/>
      <c r="P72" s="144"/>
      <c r="Q72" s="141"/>
      <c r="R72" s="141"/>
      <c r="S72" s="132"/>
      <c r="T72" s="132"/>
      <c r="U72" s="132"/>
      <c r="V72" s="135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4"/>
      <c r="AQ72" s="144"/>
      <c r="AR72" s="144"/>
      <c r="AS72" s="144"/>
      <c r="AT72" s="144"/>
      <c r="AU72" s="144"/>
      <c r="AV72" s="144"/>
      <c r="AW72" s="144"/>
      <c r="AX72" s="144"/>
      <c r="AY72" s="144"/>
      <c r="AZ72" s="144"/>
      <c r="BA72" s="144"/>
      <c r="BB72" s="144"/>
      <c r="BC72" s="144"/>
      <c r="BD72" s="144"/>
      <c r="BE72" s="144"/>
      <c r="BF72" s="144"/>
      <c r="BG72" s="144"/>
      <c r="BH72" s="144"/>
      <c r="BI72" s="144"/>
      <c r="BJ72" s="144"/>
      <c r="BK72" s="144"/>
      <c r="BL72" s="144"/>
      <c r="BM72" s="144"/>
      <c r="BN72" s="144"/>
      <c r="BO72" s="144"/>
      <c r="BP72" s="144"/>
    </row>
    <row r="73" spans="1:68" x14ac:dyDescent="0.2">
      <c r="A73" s="39"/>
      <c r="B73" s="163" t="str">
        <f t="shared" si="113"/>
        <v/>
      </c>
      <c r="C73" s="136"/>
      <c r="D73" s="44"/>
      <c r="E73" s="132"/>
      <c r="F73" s="141"/>
      <c r="G73" s="166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  <c r="BJ73" s="141"/>
      <c r="BK73" s="141"/>
      <c r="BL73" s="141"/>
      <c r="BM73" s="141"/>
      <c r="BN73" s="141"/>
      <c r="BO73" s="141"/>
      <c r="BP73" s="141"/>
    </row>
    <row r="74" spans="1:68" x14ac:dyDescent="0.2">
      <c r="A74" s="39"/>
      <c r="B74" s="163" t="str">
        <f t="shared" si="113"/>
        <v/>
      </c>
      <c r="C74" s="136"/>
      <c r="D74" s="44"/>
      <c r="E74" s="44"/>
      <c r="F74" s="141"/>
      <c r="G74" s="44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  <c r="BJ74" s="141"/>
      <c r="BK74" s="141"/>
      <c r="BL74" s="141"/>
      <c r="BM74" s="141"/>
      <c r="BN74" s="141"/>
      <c r="BO74" s="141"/>
      <c r="BP74" s="141"/>
    </row>
    <row r="75" spans="1:68" x14ac:dyDescent="0.2">
      <c r="A75" s="39"/>
      <c r="B75" s="163" t="str">
        <f t="shared" si="113"/>
        <v/>
      </c>
      <c r="C75" s="135"/>
      <c r="D75" s="135"/>
      <c r="E75" s="135"/>
      <c r="F75" s="132"/>
      <c r="G75" s="135"/>
      <c r="H75" s="132"/>
      <c r="I75" s="132"/>
      <c r="J75" s="132"/>
      <c r="K75" s="132"/>
      <c r="L75" s="132"/>
      <c r="M75" s="143"/>
      <c r="N75" s="144"/>
      <c r="O75" s="144"/>
      <c r="P75" s="145"/>
      <c r="Q75" s="142"/>
      <c r="R75" s="142"/>
      <c r="S75" s="142"/>
      <c r="T75" s="141"/>
      <c r="U75" s="132"/>
      <c r="V75" s="132"/>
      <c r="W75" s="132"/>
      <c r="X75" s="132"/>
      <c r="Y75" s="132"/>
      <c r="Z75" s="132"/>
      <c r="AA75" s="132"/>
      <c r="AB75" s="132"/>
      <c r="AC75" s="132"/>
      <c r="AD75" s="143"/>
      <c r="AE75" s="143"/>
      <c r="AF75" s="143"/>
      <c r="AG75" s="143"/>
      <c r="AH75" s="143"/>
      <c r="AI75" s="143"/>
      <c r="AJ75" s="143"/>
      <c r="AK75" s="143"/>
      <c r="AL75" s="143"/>
      <c r="AM75" s="143"/>
      <c r="AN75" s="143"/>
      <c r="AO75" s="143"/>
      <c r="AP75" s="143"/>
      <c r="AQ75" s="143"/>
      <c r="AR75" s="143"/>
      <c r="AS75" s="143"/>
      <c r="AT75" s="143"/>
      <c r="AU75" s="143"/>
      <c r="AV75" s="143"/>
      <c r="AW75" s="143"/>
      <c r="AX75" s="143"/>
      <c r="AY75" s="143"/>
      <c r="AZ75" s="143"/>
      <c r="BA75" s="143"/>
      <c r="BB75" s="143"/>
      <c r="BC75" s="143"/>
      <c r="BD75" s="143"/>
      <c r="BE75" s="143"/>
      <c r="BF75" s="143"/>
      <c r="BG75" s="143"/>
      <c r="BH75" s="143"/>
      <c r="BI75" s="143"/>
      <c r="BJ75" s="143"/>
      <c r="BK75" s="143"/>
      <c r="BL75" s="143"/>
      <c r="BM75" s="143"/>
      <c r="BN75" s="143"/>
      <c r="BO75" s="143"/>
      <c r="BP75" s="143"/>
    </row>
    <row r="76" spans="1:68" x14ac:dyDescent="0.2">
      <c r="A76" s="39"/>
      <c r="B76" s="163" t="str">
        <f t="shared" si="113"/>
        <v/>
      </c>
      <c r="C76" s="154"/>
      <c r="D76" s="154"/>
      <c r="E76" s="154"/>
      <c r="F76" s="132"/>
      <c r="G76" s="154"/>
      <c r="H76" s="132"/>
      <c r="I76" s="132"/>
      <c r="J76" s="132"/>
      <c r="K76" s="132"/>
      <c r="L76" s="132"/>
      <c r="M76" s="143"/>
      <c r="N76" s="144"/>
      <c r="O76" s="144"/>
      <c r="P76" s="145"/>
      <c r="Q76" s="142"/>
      <c r="R76" s="142"/>
      <c r="S76" s="142"/>
      <c r="T76" s="141"/>
      <c r="U76" s="132"/>
      <c r="V76" s="132"/>
      <c r="W76" s="132"/>
      <c r="X76" s="132"/>
      <c r="Y76" s="132"/>
      <c r="Z76" s="132"/>
      <c r="AA76" s="132"/>
      <c r="AB76" s="132"/>
      <c r="AC76" s="132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3"/>
      <c r="AQ76" s="143"/>
      <c r="AR76" s="143"/>
      <c r="AS76" s="143"/>
      <c r="AT76" s="143"/>
      <c r="AU76" s="143"/>
      <c r="AV76" s="143"/>
      <c r="AW76" s="143"/>
      <c r="AX76" s="143"/>
      <c r="AY76" s="143"/>
      <c r="AZ76" s="143"/>
      <c r="BA76" s="143"/>
      <c r="BB76" s="143"/>
      <c r="BC76" s="143"/>
      <c r="BD76" s="143"/>
      <c r="BE76" s="143"/>
      <c r="BF76" s="143"/>
      <c r="BG76" s="143"/>
      <c r="BH76" s="143"/>
      <c r="BI76" s="143"/>
      <c r="BJ76" s="143"/>
      <c r="BK76" s="143"/>
      <c r="BL76" s="143"/>
      <c r="BM76" s="143"/>
      <c r="BN76" s="143"/>
      <c r="BO76" s="143"/>
      <c r="BP76" s="143"/>
    </row>
    <row r="77" spans="1:68" s="32" customFormat="1" x14ac:dyDescent="0.2">
      <c r="A77" s="39"/>
      <c r="B77" s="163" t="str">
        <f t="shared" si="113"/>
        <v/>
      </c>
      <c r="C77" s="136"/>
      <c r="D77" s="44"/>
      <c r="E77" s="44"/>
      <c r="F77" s="141"/>
      <c r="G77" s="44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  <c r="BJ77" s="141"/>
      <c r="BK77" s="141"/>
      <c r="BL77" s="141"/>
      <c r="BM77" s="141"/>
      <c r="BN77" s="141"/>
      <c r="BO77" s="141"/>
      <c r="BP77" s="141"/>
    </row>
    <row r="78" spans="1:68" s="32" customFormat="1" x14ac:dyDescent="0.2">
      <c r="A78" s="39"/>
      <c r="B78" s="163" t="str">
        <f t="shared" si="113"/>
        <v/>
      </c>
      <c r="C78" s="44"/>
      <c r="D78" s="44"/>
      <c r="E78" s="44"/>
      <c r="F78" s="141"/>
      <c r="G78" s="44"/>
      <c r="H78" s="141"/>
      <c r="I78" s="141"/>
      <c r="J78" s="167"/>
      <c r="K78" s="167"/>
      <c r="L78" s="167"/>
      <c r="M78" s="168"/>
      <c r="N78" s="169"/>
      <c r="O78" s="168"/>
      <c r="P78" s="168"/>
      <c r="Q78" s="167"/>
      <c r="R78" s="167"/>
      <c r="S78" s="167"/>
      <c r="T78" s="141"/>
      <c r="U78" s="167"/>
      <c r="V78" s="167"/>
      <c r="W78" s="167"/>
      <c r="X78" s="167"/>
      <c r="Y78" s="167"/>
      <c r="Z78" s="167"/>
      <c r="AA78" s="167"/>
      <c r="AB78" s="141"/>
      <c r="AC78" s="141"/>
      <c r="AD78" s="167"/>
      <c r="AE78" s="167"/>
      <c r="AF78" s="167"/>
      <c r="AG78" s="168"/>
      <c r="AH78" s="169"/>
      <c r="AI78" s="168"/>
      <c r="AJ78" s="168"/>
      <c r="AK78" s="167"/>
      <c r="AL78" s="167"/>
      <c r="AM78" s="167"/>
      <c r="AN78" s="141"/>
      <c r="AO78" s="167"/>
      <c r="AP78" s="167"/>
      <c r="AQ78" s="167"/>
      <c r="AR78" s="167"/>
      <c r="AS78" s="167"/>
      <c r="AT78" s="167"/>
      <c r="AU78" s="167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  <c r="BJ78" s="141"/>
      <c r="BK78" s="141"/>
      <c r="BL78" s="141"/>
      <c r="BM78" s="141"/>
      <c r="BN78" s="141"/>
      <c r="BO78" s="141"/>
      <c r="BP78" s="141"/>
    </row>
    <row r="79" spans="1:68" s="32" customFormat="1" x14ac:dyDescent="0.2">
      <c r="A79" s="39"/>
      <c r="B79" s="163" t="str">
        <f t="shared" si="113"/>
        <v/>
      </c>
      <c r="C79" s="136"/>
      <c r="D79" s="44"/>
      <c r="E79" s="44"/>
      <c r="F79" s="132"/>
      <c r="G79" s="44"/>
      <c r="H79" s="132"/>
      <c r="I79" s="132"/>
      <c r="J79" s="132"/>
      <c r="K79" s="132"/>
      <c r="L79" s="132"/>
      <c r="M79" s="135"/>
      <c r="N79" s="144"/>
      <c r="O79" s="144"/>
      <c r="P79" s="145"/>
      <c r="Q79" s="132"/>
      <c r="R79" s="132"/>
      <c r="S79" s="132"/>
      <c r="T79" s="141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5"/>
      <c r="AH79" s="144"/>
      <c r="AI79" s="144"/>
      <c r="AJ79" s="145"/>
      <c r="AK79" s="132"/>
      <c r="AL79" s="132"/>
      <c r="AM79" s="132"/>
      <c r="AN79" s="141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132"/>
      <c r="AZ79" s="132"/>
      <c r="BA79" s="132"/>
      <c r="BB79" s="132"/>
      <c r="BC79" s="132"/>
      <c r="BD79" s="132"/>
      <c r="BE79" s="132"/>
      <c r="BF79" s="132"/>
      <c r="BG79" s="132"/>
      <c r="BH79" s="132"/>
      <c r="BI79" s="132"/>
      <c r="BJ79" s="132"/>
      <c r="BK79" s="132"/>
      <c r="BL79" s="132"/>
      <c r="BM79" s="132"/>
      <c r="BN79" s="132"/>
      <c r="BO79" s="132"/>
      <c r="BP79" s="132"/>
    </row>
    <row r="80" spans="1:68" s="32" customFormat="1" x14ac:dyDescent="0.2">
      <c r="A80" s="39"/>
      <c r="B80" s="163" t="str">
        <f t="shared" si="113"/>
        <v/>
      </c>
      <c r="C80" s="136"/>
      <c r="D80" s="44"/>
      <c r="E80" s="44"/>
      <c r="F80" s="132"/>
      <c r="G80" s="44"/>
      <c r="H80" s="132"/>
      <c r="I80" s="132"/>
      <c r="J80" s="132"/>
      <c r="K80" s="132"/>
      <c r="L80" s="132"/>
      <c r="M80" s="135"/>
      <c r="N80" s="170"/>
      <c r="O80" s="144"/>
      <c r="P80" s="135"/>
      <c r="Q80" s="132"/>
      <c r="R80" s="132"/>
      <c r="S80" s="132"/>
      <c r="T80" s="132"/>
      <c r="U80" s="132"/>
      <c r="V80" s="132"/>
      <c r="W80" s="171"/>
      <c r="X80" s="171"/>
      <c r="Y80" s="171"/>
      <c r="Z80" s="171"/>
      <c r="AA80" s="171"/>
      <c r="AB80" s="171"/>
      <c r="AC80" s="171"/>
      <c r="AD80" s="171"/>
      <c r="AE80" s="171"/>
      <c r="AF80" s="171"/>
      <c r="AG80" s="171"/>
      <c r="AH80" s="171"/>
      <c r="AI80" s="171"/>
      <c r="AJ80" s="171"/>
      <c r="AK80" s="171"/>
      <c r="AL80" s="171"/>
      <c r="AM80" s="171"/>
      <c r="AN80" s="171"/>
      <c r="AO80" s="171"/>
      <c r="AP80" s="171"/>
      <c r="AQ80" s="171"/>
      <c r="AR80" s="171"/>
      <c r="AS80" s="171"/>
      <c r="AT80" s="171"/>
      <c r="AU80" s="171"/>
      <c r="AV80" s="171"/>
      <c r="AW80" s="171"/>
      <c r="AX80" s="171"/>
      <c r="AY80" s="171"/>
      <c r="AZ80" s="171"/>
      <c r="BA80" s="171"/>
      <c r="BB80" s="171"/>
      <c r="BC80" s="171"/>
      <c r="BD80" s="171"/>
      <c r="BE80" s="171"/>
      <c r="BF80" s="171"/>
      <c r="BG80" s="171"/>
      <c r="BH80" s="171"/>
      <c r="BI80" s="171"/>
      <c r="BJ80" s="171"/>
      <c r="BK80" s="171"/>
      <c r="BL80" s="171"/>
      <c r="BM80" s="171"/>
      <c r="BN80" s="171"/>
      <c r="BO80" s="171"/>
      <c r="BP80" s="171"/>
    </row>
    <row r="81" spans="1:68" s="32" customFormat="1" x14ac:dyDescent="0.2">
      <c r="A81" s="39"/>
      <c r="B81" s="163" t="str">
        <f t="shared" si="113"/>
        <v/>
      </c>
      <c r="C81" s="44"/>
      <c r="D81" s="44"/>
      <c r="E81" s="44"/>
      <c r="F81" s="141"/>
      <c r="G81" s="44"/>
      <c r="H81" s="141"/>
      <c r="I81" s="141"/>
      <c r="J81" s="132"/>
      <c r="K81" s="132"/>
      <c r="L81" s="132"/>
      <c r="M81" s="170"/>
      <c r="N81" s="144"/>
      <c r="O81" s="170"/>
      <c r="P81" s="170"/>
      <c r="Q81" s="132"/>
      <c r="R81" s="132"/>
      <c r="S81" s="132"/>
      <c r="T81" s="141"/>
      <c r="U81" s="132"/>
      <c r="V81" s="132"/>
      <c r="W81" s="171"/>
      <c r="X81" s="171"/>
      <c r="Y81" s="171"/>
      <c r="Z81" s="171"/>
      <c r="AA81" s="171"/>
      <c r="AB81" s="171"/>
      <c r="AC81" s="171"/>
      <c r="AD81" s="171"/>
      <c r="AE81" s="171"/>
      <c r="AF81" s="171"/>
      <c r="AG81" s="171"/>
      <c r="AH81" s="171"/>
      <c r="AI81" s="171"/>
      <c r="AJ81" s="171"/>
      <c r="AK81" s="171"/>
      <c r="AL81" s="171"/>
      <c r="AM81" s="171"/>
      <c r="AN81" s="171"/>
      <c r="AO81" s="171"/>
      <c r="AP81" s="171"/>
      <c r="AQ81" s="171"/>
      <c r="AR81" s="171"/>
      <c r="AS81" s="171"/>
      <c r="AT81" s="171"/>
      <c r="AU81" s="171"/>
      <c r="AV81" s="171"/>
      <c r="AW81" s="171"/>
      <c r="AX81" s="171"/>
      <c r="AY81" s="171"/>
      <c r="AZ81" s="171"/>
      <c r="BA81" s="171"/>
      <c r="BB81" s="171"/>
      <c r="BC81" s="171"/>
      <c r="BD81" s="171"/>
      <c r="BE81" s="171"/>
      <c r="BF81" s="171"/>
      <c r="BG81" s="171"/>
      <c r="BH81" s="171"/>
      <c r="BI81" s="171"/>
      <c r="BJ81" s="171"/>
      <c r="BK81" s="171"/>
      <c r="BL81" s="171"/>
      <c r="BM81" s="171"/>
      <c r="BN81" s="171"/>
      <c r="BO81" s="171"/>
      <c r="BP81" s="171"/>
    </row>
    <row r="82" spans="1:68" s="32" customFormat="1" x14ac:dyDescent="0.2">
      <c r="A82" s="39"/>
      <c r="B82" s="163" t="str">
        <f t="shared" si="113"/>
        <v/>
      </c>
      <c r="C82" s="44"/>
      <c r="D82" s="44"/>
      <c r="E82" s="44"/>
      <c r="F82" s="141"/>
      <c r="G82" s="44"/>
      <c r="H82" s="141"/>
      <c r="I82" s="141"/>
      <c r="J82" s="132"/>
      <c r="K82" s="132"/>
      <c r="L82" s="132"/>
      <c r="M82" s="143"/>
      <c r="N82" s="144"/>
      <c r="O82" s="144"/>
      <c r="P82" s="145"/>
      <c r="Q82" s="132"/>
      <c r="R82" s="132"/>
      <c r="S82" s="132"/>
      <c r="T82" s="132"/>
      <c r="U82" s="132"/>
      <c r="V82" s="132"/>
      <c r="W82" s="171"/>
      <c r="X82" s="171"/>
      <c r="Y82" s="171"/>
      <c r="Z82" s="171"/>
      <c r="AA82" s="171"/>
      <c r="AB82" s="171"/>
      <c r="AC82" s="171"/>
      <c r="AD82" s="171"/>
      <c r="AE82" s="171"/>
      <c r="AF82" s="171"/>
      <c r="AG82" s="171"/>
      <c r="AH82" s="171"/>
      <c r="AI82" s="171"/>
      <c r="AJ82" s="171"/>
      <c r="AK82" s="171"/>
      <c r="AL82" s="171"/>
      <c r="AM82" s="171"/>
      <c r="AN82" s="171"/>
      <c r="AO82" s="171"/>
      <c r="AP82" s="171"/>
      <c r="AQ82" s="171"/>
      <c r="AR82" s="171"/>
      <c r="AS82" s="171"/>
      <c r="AT82" s="171"/>
      <c r="AU82" s="171"/>
      <c r="AV82" s="171"/>
      <c r="AW82" s="171"/>
      <c r="AX82" s="171"/>
      <c r="AY82" s="171"/>
      <c r="AZ82" s="171"/>
      <c r="BA82" s="171"/>
      <c r="BB82" s="171"/>
      <c r="BC82" s="171"/>
      <c r="BD82" s="171"/>
      <c r="BE82" s="171"/>
      <c r="BF82" s="171"/>
      <c r="BG82" s="171"/>
      <c r="BH82" s="171"/>
      <c r="BI82" s="171"/>
      <c r="BJ82" s="171"/>
      <c r="BK82" s="171"/>
      <c r="BL82" s="171"/>
      <c r="BM82" s="171"/>
      <c r="BN82" s="171"/>
      <c r="BO82" s="171"/>
      <c r="BP82" s="171"/>
    </row>
    <row r="83" spans="1:68" s="32" customFormat="1" x14ac:dyDescent="0.2">
      <c r="A83" s="39"/>
      <c r="B83" s="163" t="str">
        <f t="shared" si="113"/>
        <v/>
      </c>
      <c r="C83" s="44"/>
      <c r="D83" s="44"/>
      <c r="E83" s="44"/>
      <c r="F83" s="132"/>
      <c r="G83" s="44"/>
      <c r="H83" s="132"/>
      <c r="I83" s="132"/>
      <c r="J83" s="132"/>
      <c r="K83" s="132"/>
      <c r="L83" s="132"/>
      <c r="M83" s="135"/>
      <c r="N83" s="144"/>
      <c r="O83" s="144"/>
      <c r="P83" s="145"/>
      <c r="Q83" s="132"/>
      <c r="R83" s="132"/>
      <c r="S83" s="132"/>
      <c r="T83" s="141"/>
      <c r="U83" s="132"/>
      <c r="V83" s="132"/>
      <c r="W83" s="171"/>
      <c r="X83" s="171"/>
      <c r="Y83" s="171"/>
      <c r="Z83" s="171"/>
      <c r="AA83" s="171"/>
      <c r="AB83" s="171"/>
      <c r="AC83" s="171"/>
      <c r="AD83" s="171"/>
      <c r="AE83" s="171"/>
      <c r="AF83" s="171"/>
      <c r="AG83" s="171"/>
      <c r="AH83" s="171"/>
      <c r="AI83" s="171"/>
      <c r="AJ83" s="171"/>
      <c r="AK83" s="171"/>
      <c r="AL83" s="171"/>
      <c r="AM83" s="171"/>
      <c r="AN83" s="171"/>
      <c r="AO83" s="171"/>
      <c r="AP83" s="171"/>
      <c r="AQ83" s="171"/>
      <c r="AR83" s="171"/>
      <c r="AS83" s="171"/>
      <c r="AT83" s="171"/>
      <c r="AU83" s="171"/>
      <c r="AV83" s="171"/>
      <c r="AW83" s="171"/>
      <c r="AX83" s="171"/>
      <c r="AY83" s="171"/>
      <c r="AZ83" s="171"/>
      <c r="BA83" s="171"/>
      <c r="BB83" s="171"/>
      <c r="BC83" s="171"/>
      <c r="BD83" s="171"/>
      <c r="BE83" s="171"/>
      <c r="BF83" s="171"/>
      <c r="BG83" s="171"/>
      <c r="BH83" s="171"/>
      <c r="BI83" s="171"/>
      <c r="BJ83" s="171"/>
      <c r="BK83" s="171"/>
      <c r="BL83" s="171"/>
      <c r="BM83" s="171"/>
      <c r="BN83" s="171"/>
      <c r="BO83" s="171"/>
      <c r="BP83" s="171"/>
    </row>
    <row r="84" spans="1:68" s="32" customFormat="1" x14ac:dyDescent="0.2">
      <c r="A84" s="39"/>
      <c r="B84" s="163" t="str">
        <f t="shared" si="113"/>
        <v/>
      </c>
      <c r="C84" s="44"/>
      <c r="D84" s="44"/>
      <c r="E84" s="44"/>
      <c r="F84" s="141"/>
      <c r="G84" s="44"/>
      <c r="H84" s="141"/>
      <c r="I84" s="141"/>
      <c r="J84" s="132"/>
      <c r="K84" s="132"/>
      <c r="L84" s="132"/>
      <c r="M84" s="143"/>
      <c r="N84" s="144"/>
      <c r="O84" s="144"/>
      <c r="P84" s="145"/>
      <c r="Q84" s="132"/>
      <c r="R84" s="132"/>
      <c r="S84" s="132"/>
      <c r="T84" s="141"/>
      <c r="U84" s="132"/>
      <c r="V84" s="132"/>
      <c r="W84" s="171"/>
      <c r="X84" s="171"/>
      <c r="Y84" s="171"/>
      <c r="Z84" s="171"/>
      <c r="AA84" s="171"/>
      <c r="AB84" s="171"/>
      <c r="AC84" s="171"/>
      <c r="AD84" s="171"/>
      <c r="AE84" s="171"/>
      <c r="AF84" s="171"/>
      <c r="AG84" s="171"/>
      <c r="AH84" s="171"/>
      <c r="AI84" s="171"/>
      <c r="AJ84" s="171"/>
      <c r="AK84" s="171"/>
      <c r="AL84" s="171"/>
      <c r="AM84" s="171"/>
      <c r="AN84" s="171"/>
      <c r="AO84" s="171"/>
      <c r="AP84" s="171"/>
      <c r="AQ84" s="171"/>
      <c r="AR84" s="171"/>
      <c r="AS84" s="171"/>
      <c r="AT84" s="171"/>
      <c r="AU84" s="171"/>
      <c r="AV84" s="171"/>
      <c r="AW84" s="171"/>
      <c r="AX84" s="171"/>
      <c r="AY84" s="171"/>
      <c r="AZ84" s="171"/>
      <c r="BA84" s="171"/>
      <c r="BB84" s="171"/>
      <c r="BC84" s="171"/>
      <c r="BD84" s="171"/>
      <c r="BE84" s="171"/>
      <c r="BF84" s="171"/>
      <c r="BG84" s="171"/>
      <c r="BH84" s="171"/>
      <c r="BI84" s="171"/>
      <c r="BJ84" s="171"/>
      <c r="BK84" s="171"/>
      <c r="BL84" s="171"/>
      <c r="BM84" s="171"/>
      <c r="BN84" s="171"/>
      <c r="BO84" s="171"/>
      <c r="BP84" s="171"/>
    </row>
    <row r="85" spans="1:68" s="32" customFormat="1" x14ac:dyDescent="0.2">
      <c r="A85" s="39"/>
      <c r="B85" s="163" t="str">
        <f t="shared" si="113"/>
        <v/>
      </c>
      <c r="C85" s="44"/>
      <c r="D85" s="44"/>
      <c r="E85" s="44"/>
      <c r="F85" s="141"/>
      <c r="G85" s="44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71"/>
      <c r="X85" s="171"/>
      <c r="Y85" s="171"/>
      <c r="Z85" s="171"/>
      <c r="AA85" s="171"/>
      <c r="AB85" s="171"/>
      <c r="AC85" s="171"/>
      <c r="AD85" s="171"/>
      <c r="AE85" s="171"/>
      <c r="AF85" s="171"/>
      <c r="AG85" s="171"/>
      <c r="AH85" s="171"/>
      <c r="AI85" s="171"/>
      <c r="AJ85" s="171"/>
      <c r="AK85" s="171"/>
      <c r="AL85" s="171"/>
      <c r="AM85" s="171"/>
      <c r="AN85" s="171"/>
      <c r="AO85" s="171"/>
      <c r="AP85" s="171"/>
      <c r="AQ85" s="171"/>
      <c r="AR85" s="171"/>
      <c r="AS85" s="171"/>
      <c r="AT85" s="171"/>
      <c r="AU85" s="171"/>
      <c r="AV85" s="171"/>
      <c r="AW85" s="171"/>
      <c r="AX85" s="171"/>
      <c r="AY85" s="171"/>
      <c r="AZ85" s="171"/>
      <c r="BA85" s="171"/>
      <c r="BB85" s="171"/>
      <c r="BC85" s="171"/>
      <c r="BD85" s="171"/>
      <c r="BE85" s="171"/>
      <c r="BF85" s="171"/>
      <c r="BG85" s="171"/>
      <c r="BH85" s="171"/>
      <c r="BI85" s="171"/>
      <c r="BJ85" s="171"/>
      <c r="BK85" s="171"/>
      <c r="BL85" s="171"/>
      <c r="BM85" s="171"/>
      <c r="BN85" s="171"/>
      <c r="BO85" s="171"/>
      <c r="BP85" s="171"/>
    </row>
    <row r="86" spans="1:68" s="32" customFormat="1" x14ac:dyDescent="0.2">
      <c r="A86" s="39"/>
      <c r="B86" s="163" t="str">
        <f t="shared" si="113"/>
        <v/>
      </c>
      <c r="C86" s="44"/>
      <c r="D86" s="44"/>
      <c r="E86" s="44"/>
      <c r="F86" s="141"/>
      <c r="G86" s="44"/>
      <c r="H86" s="141"/>
      <c r="I86" s="141"/>
      <c r="J86" s="167"/>
      <c r="K86" s="167"/>
      <c r="L86" s="167"/>
      <c r="M86" s="168"/>
      <c r="N86" s="169"/>
      <c r="O86" s="168"/>
      <c r="P86" s="168"/>
      <c r="Q86" s="167"/>
      <c r="R86" s="167"/>
      <c r="S86" s="167"/>
      <c r="T86" s="141"/>
      <c r="U86" s="167"/>
      <c r="V86" s="167"/>
      <c r="W86" s="171"/>
      <c r="X86" s="171"/>
      <c r="Y86" s="171"/>
      <c r="Z86" s="171"/>
      <c r="AA86" s="171"/>
      <c r="AB86" s="171"/>
      <c r="AC86" s="171"/>
      <c r="AD86" s="171"/>
      <c r="AE86" s="171"/>
      <c r="AF86" s="171"/>
      <c r="AG86" s="171"/>
      <c r="AH86" s="171"/>
      <c r="AI86" s="171"/>
      <c r="AJ86" s="171"/>
      <c r="AK86" s="171"/>
      <c r="AL86" s="171"/>
      <c r="AM86" s="171"/>
      <c r="AN86" s="171"/>
      <c r="AO86" s="171"/>
      <c r="AP86" s="171"/>
      <c r="AQ86" s="171"/>
      <c r="AR86" s="171"/>
      <c r="AS86" s="171"/>
      <c r="AT86" s="171"/>
      <c r="AU86" s="171"/>
      <c r="AV86" s="171"/>
      <c r="AW86" s="171"/>
      <c r="AX86" s="171"/>
      <c r="AY86" s="171"/>
      <c r="AZ86" s="171"/>
      <c r="BA86" s="171"/>
      <c r="BB86" s="171"/>
      <c r="BC86" s="171"/>
      <c r="BD86" s="171"/>
      <c r="BE86" s="171"/>
      <c r="BF86" s="171"/>
      <c r="BG86" s="171"/>
      <c r="BH86" s="171"/>
      <c r="BI86" s="171"/>
      <c r="BJ86" s="171"/>
      <c r="BK86" s="171"/>
      <c r="BL86" s="171"/>
      <c r="BM86" s="171"/>
      <c r="BN86" s="171"/>
      <c r="BO86" s="171"/>
      <c r="BP86" s="171"/>
    </row>
    <row r="87" spans="1:68" s="32" customFormat="1" x14ac:dyDescent="0.2">
      <c r="A87" s="39"/>
      <c r="B87" s="163" t="str">
        <f t="shared" si="113"/>
        <v/>
      </c>
      <c r="C87" s="44"/>
      <c r="D87" s="44"/>
      <c r="E87" s="44"/>
      <c r="F87" s="141"/>
      <c r="G87" s="44"/>
      <c r="H87" s="141"/>
      <c r="I87" s="141"/>
      <c r="J87" s="132"/>
      <c r="K87" s="132"/>
      <c r="L87" s="132"/>
      <c r="M87" s="143"/>
      <c r="N87" s="144"/>
      <c r="O87" s="144"/>
      <c r="P87" s="145"/>
      <c r="Q87" s="132"/>
      <c r="R87" s="132"/>
      <c r="S87" s="132"/>
      <c r="T87" s="132"/>
      <c r="U87" s="132"/>
      <c r="V87" s="132"/>
      <c r="W87" s="171"/>
      <c r="X87" s="171"/>
      <c r="Y87" s="171"/>
      <c r="Z87" s="171"/>
      <c r="AA87" s="171"/>
      <c r="AB87" s="171"/>
      <c r="AC87" s="171"/>
      <c r="AD87" s="171"/>
      <c r="AE87" s="171"/>
      <c r="AF87" s="171"/>
      <c r="AG87" s="171"/>
      <c r="AH87" s="171"/>
      <c r="AI87" s="171"/>
      <c r="AJ87" s="171"/>
      <c r="AK87" s="171"/>
      <c r="AL87" s="171"/>
      <c r="AM87" s="171"/>
      <c r="AN87" s="171"/>
      <c r="AO87" s="171"/>
      <c r="AP87" s="171"/>
      <c r="AQ87" s="171"/>
      <c r="AR87" s="171"/>
      <c r="AS87" s="171"/>
      <c r="AT87" s="171"/>
      <c r="AU87" s="171"/>
      <c r="AV87" s="171"/>
      <c r="AW87" s="171"/>
      <c r="AX87" s="171"/>
      <c r="AY87" s="171"/>
      <c r="AZ87" s="171"/>
      <c r="BA87" s="171"/>
      <c r="BB87" s="171"/>
      <c r="BC87" s="171"/>
      <c r="BD87" s="171"/>
      <c r="BE87" s="171"/>
      <c r="BF87" s="171"/>
      <c r="BG87" s="171"/>
      <c r="BH87" s="171"/>
      <c r="BI87" s="171"/>
      <c r="BJ87" s="171"/>
      <c r="BK87" s="171"/>
      <c r="BL87" s="171"/>
      <c r="BM87" s="171"/>
      <c r="BN87" s="171"/>
      <c r="BO87" s="171"/>
      <c r="BP87" s="171"/>
    </row>
    <row r="88" spans="1:68" s="32" customFormat="1" x14ac:dyDescent="0.2">
      <c r="A88" s="39"/>
      <c r="B88" s="163" t="str">
        <f t="shared" si="113"/>
        <v/>
      </c>
      <c r="C88" s="136"/>
      <c r="D88" s="44"/>
      <c r="E88" s="44"/>
      <c r="F88" s="132"/>
      <c r="G88" s="44"/>
      <c r="H88" s="132"/>
      <c r="I88" s="132"/>
      <c r="J88" s="132"/>
      <c r="K88" s="132"/>
      <c r="L88" s="132"/>
      <c r="M88" s="135"/>
      <c r="N88" s="144"/>
      <c r="O88" s="144"/>
      <c r="P88" s="145"/>
      <c r="Q88" s="132"/>
      <c r="R88" s="132"/>
      <c r="S88" s="132"/>
      <c r="T88" s="141"/>
      <c r="U88" s="132"/>
      <c r="V88" s="132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  <c r="AG88" s="171"/>
      <c r="AH88" s="171"/>
      <c r="AI88" s="171"/>
      <c r="AJ88" s="171"/>
      <c r="AK88" s="171"/>
      <c r="AL88" s="171"/>
      <c r="AM88" s="171"/>
      <c r="AN88" s="171"/>
      <c r="AO88" s="171"/>
      <c r="AP88" s="171"/>
      <c r="AQ88" s="171"/>
      <c r="AR88" s="171"/>
      <c r="AS88" s="171"/>
      <c r="AT88" s="171"/>
      <c r="AU88" s="171"/>
      <c r="AV88" s="171"/>
      <c r="AW88" s="171"/>
      <c r="AX88" s="171"/>
      <c r="AY88" s="171"/>
      <c r="AZ88" s="171"/>
      <c r="BA88" s="171"/>
      <c r="BB88" s="171"/>
      <c r="BC88" s="171"/>
      <c r="BD88" s="171"/>
      <c r="BE88" s="171"/>
      <c r="BF88" s="171"/>
      <c r="BG88" s="171"/>
      <c r="BH88" s="171"/>
      <c r="BI88" s="171"/>
      <c r="BJ88" s="171"/>
      <c r="BK88" s="171"/>
      <c r="BL88" s="171"/>
      <c r="BM88" s="171"/>
      <c r="BN88" s="171"/>
      <c r="BO88" s="171"/>
      <c r="BP88" s="171"/>
    </row>
    <row r="89" spans="1:68" s="32" customFormat="1" x14ac:dyDescent="0.2">
      <c r="A89" s="39"/>
      <c r="B89" s="163" t="str">
        <f t="shared" si="113"/>
        <v/>
      </c>
      <c r="C89" s="136"/>
      <c r="D89" s="136"/>
      <c r="E89" s="136"/>
      <c r="F89" s="141"/>
      <c r="G89" s="44"/>
      <c r="H89" s="141"/>
      <c r="I89" s="141"/>
      <c r="J89" s="132"/>
      <c r="K89" s="132"/>
      <c r="L89" s="132"/>
      <c r="M89" s="143"/>
      <c r="N89" s="144"/>
      <c r="O89" s="144"/>
      <c r="P89" s="145"/>
      <c r="Q89" s="132"/>
      <c r="R89" s="132"/>
      <c r="S89" s="132"/>
      <c r="T89" s="141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132"/>
      <c r="AQ89" s="132"/>
      <c r="AR89" s="132"/>
      <c r="AS89" s="132"/>
      <c r="AT89" s="132"/>
      <c r="AU89" s="132"/>
      <c r="AV89" s="132"/>
      <c r="AW89" s="132"/>
      <c r="AX89" s="132"/>
      <c r="AY89" s="132"/>
      <c r="AZ89" s="132"/>
      <c r="BA89" s="132"/>
      <c r="BB89" s="132"/>
      <c r="BC89" s="132"/>
      <c r="BD89" s="132"/>
      <c r="BE89" s="132"/>
      <c r="BF89" s="132"/>
      <c r="BG89" s="132"/>
      <c r="BH89" s="132"/>
      <c r="BI89" s="132"/>
      <c r="BJ89" s="132"/>
      <c r="BK89" s="132"/>
      <c r="BL89" s="132"/>
      <c r="BM89" s="132"/>
      <c r="BN89" s="132"/>
      <c r="BO89" s="132"/>
      <c r="BP89" s="132"/>
    </row>
    <row r="90" spans="1:68" s="32" customFormat="1" x14ac:dyDescent="0.2">
      <c r="A90" s="39"/>
      <c r="B90" s="163" t="str">
        <f t="shared" si="113"/>
        <v/>
      </c>
      <c r="C90" s="136"/>
      <c r="D90" s="132"/>
      <c r="E90" s="132"/>
      <c r="F90" s="141"/>
      <c r="G90" s="132"/>
      <c r="H90" s="141"/>
      <c r="I90" s="141"/>
      <c r="J90" s="132"/>
      <c r="K90" s="132"/>
      <c r="L90" s="132"/>
      <c r="M90" s="143"/>
      <c r="N90" s="144"/>
      <c r="O90" s="144"/>
      <c r="P90" s="145"/>
      <c r="Q90" s="132"/>
      <c r="R90" s="132"/>
      <c r="S90" s="132"/>
      <c r="T90" s="141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2"/>
      <c r="AY90" s="132"/>
      <c r="AZ90" s="132"/>
      <c r="BA90" s="132"/>
      <c r="BB90" s="132"/>
      <c r="BC90" s="132"/>
      <c r="BD90" s="132"/>
      <c r="BE90" s="132"/>
      <c r="BF90" s="132"/>
      <c r="BG90" s="132"/>
      <c r="BH90" s="132"/>
      <c r="BI90" s="132"/>
      <c r="BJ90" s="132"/>
      <c r="BK90" s="132"/>
      <c r="BL90" s="132"/>
      <c r="BM90" s="132"/>
      <c r="BN90" s="132"/>
      <c r="BO90" s="132"/>
      <c r="BP90" s="132"/>
    </row>
  </sheetData>
  <conditionalFormatting sqref="D63 G63:AZ63 BI63:BP63">
    <cfRule type="cellIs" dxfId="73" priority="9" operator="notEqual">
      <formula>0</formula>
    </cfRule>
  </conditionalFormatting>
  <conditionalFormatting sqref="E63:F63">
    <cfRule type="cellIs" dxfId="72" priority="8" operator="notEqual">
      <formula>0</formula>
    </cfRule>
  </conditionalFormatting>
  <conditionalFormatting sqref="D62:BP62">
    <cfRule type="cellIs" dxfId="71" priority="5" operator="notEqual">
      <formula>0</formula>
    </cfRule>
  </conditionalFormatting>
  <conditionalFormatting sqref="BA63:BH63">
    <cfRule type="cellIs" dxfId="70" priority="2" operator="notEqual">
      <formula>0</formula>
    </cfRule>
  </conditionalFormatting>
  <pageMargins left="0.75" right="0.75" top="1" bottom="1" header="0.5" footer="0.5"/>
  <pageSetup fitToWidth="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  <pageSetUpPr fitToPage="1"/>
  </sheetPr>
  <dimension ref="A1:BP91"/>
  <sheetViews>
    <sheetView workbookViewId="0">
      <selection activeCell="A19" sqref="A19:XFD19"/>
    </sheetView>
  </sheetViews>
  <sheetFormatPr defaultRowHeight="12.75" outlineLevelRow="1" x14ac:dyDescent="0.2"/>
  <cols>
    <col min="1" max="1" width="3.85546875" style="32" customWidth="1"/>
    <col min="2" max="2" width="5.42578125" style="39" customWidth="1"/>
    <col min="3" max="3" width="32.85546875" style="39" bestFit="1" customWidth="1"/>
    <col min="4" max="5" width="10.7109375" style="39" customWidth="1"/>
    <col min="6" max="6" width="9.7109375" style="39" customWidth="1"/>
    <col min="7" max="7" width="18.42578125" style="39" hidden="1" customWidth="1"/>
    <col min="8" max="11" width="10.7109375" style="32" customWidth="1"/>
    <col min="12" max="13" width="11.42578125" style="32" bestFit="1" customWidth="1"/>
    <col min="14" max="68" width="10.7109375" style="32" customWidth="1"/>
    <col min="69" max="16384" width="9.140625" style="26"/>
  </cols>
  <sheetData>
    <row r="1" spans="1:68" ht="15" x14ac:dyDescent="0.2">
      <c r="B1" s="137" t="str">
        <f>+Remaining!A1</f>
        <v>XXX001.8E Client Project Phase 1A Flowlines</v>
      </c>
      <c r="D1" s="40"/>
      <c r="E1" s="40"/>
      <c r="F1" s="40"/>
      <c r="G1" s="40"/>
    </row>
    <row r="2" spans="1:68" ht="15" x14ac:dyDescent="0.2">
      <c r="B2" s="40" t="s">
        <v>160</v>
      </c>
      <c r="D2" s="40"/>
      <c r="E2" s="40"/>
      <c r="F2" s="40"/>
      <c r="G2" s="40"/>
    </row>
    <row r="3" spans="1:68" ht="18" x14ac:dyDescent="0.25">
      <c r="B3" s="39" t="s">
        <v>101</v>
      </c>
      <c r="C3" s="107">
        <f>+Remaining!T1</f>
        <v>42237</v>
      </c>
      <c r="D3" s="41"/>
      <c r="E3" s="41"/>
      <c r="F3" s="41"/>
      <c r="G3" s="41"/>
    </row>
    <row r="4" spans="1:68" ht="16.5" customHeight="1" x14ac:dyDescent="0.2">
      <c r="C4" s="42"/>
      <c r="D4" s="71" t="s">
        <v>77</v>
      </c>
      <c r="E4" s="71" t="s">
        <v>78</v>
      </c>
      <c r="F4" s="71" t="s">
        <v>28</v>
      </c>
      <c r="G4" s="72"/>
      <c r="H4" s="70">
        <f>H65+6</f>
        <v>42125</v>
      </c>
      <c r="I4" s="70">
        <f t="shared" ref="I4:AZ4" si="0">I65+6</f>
        <v>42132</v>
      </c>
      <c r="J4" s="70">
        <f t="shared" si="0"/>
        <v>42139</v>
      </c>
      <c r="K4" s="70">
        <f t="shared" si="0"/>
        <v>42146</v>
      </c>
      <c r="L4" s="70">
        <f t="shared" si="0"/>
        <v>42153</v>
      </c>
      <c r="M4" s="70">
        <f t="shared" si="0"/>
        <v>42160</v>
      </c>
      <c r="N4" s="70">
        <f>N65+6</f>
        <v>42167</v>
      </c>
      <c r="O4" s="70">
        <f t="shared" si="0"/>
        <v>42174</v>
      </c>
      <c r="P4" s="70">
        <f t="shared" si="0"/>
        <v>42181</v>
      </c>
      <c r="Q4" s="70">
        <f t="shared" si="0"/>
        <v>42188</v>
      </c>
      <c r="R4" s="70">
        <f t="shared" si="0"/>
        <v>42195</v>
      </c>
      <c r="S4" s="70">
        <f t="shared" si="0"/>
        <v>42202</v>
      </c>
      <c r="T4" s="70">
        <f t="shared" si="0"/>
        <v>42209</v>
      </c>
      <c r="U4" s="70">
        <f t="shared" si="0"/>
        <v>42216</v>
      </c>
      <c r="V4" s="70">
        <f t="shared" si="0"/>
        <v>42223</v>
      </c>
      <c r="W4" s="70">
        <f t="shared" si="0"/>
        <v>42230</v>
      </c>
      <c r="X4" s="70">
        <f t="shared" si="0"/>
        <v>42237</v>
      </c>
      <c r="Y4" s="70">
        <f t="shared" si="0"/>
        <v>42244</v>
      </c>
      <c r="Z4" s="70">
        <f t="shared" si="0"/>
        <v>42251</v>
      </c>
      <c r="AA4" s="70">
        <f t="shared" si="0"/>
        <v>42258</v>
      </c>
      <c r="AB4" s="70">
        <f t="shared" si="0"/>
        <v>42265</v>
      </c>
      <c r="AC4" s="70">
        <f t="shared" si="0"/>
        <v>42272</v>
      </c>
      <c r="AD4" s="70">
        <f t="shared" si="0"/>
        <v>42279</v>
      </c>
      <c r="AE4" s="70">
        <f t="shared" si="0"/>
        <v>42286</v>
      </c>
      <c r="AF4" s="70">
        <f t="shared" si="0"/>
        <v>42293</v>
      </c>
      <c r="AG4" s="70">
        <f t="shared" si="0"/>
        <v>42300</v>
      </c>
      <c r="AH4" s="70">
        <f t="shared" si="0"/>
        <v>42307</v>
      </c>
      <c r="AI4" s="70">
        <f t="shared" si="0"/>
        <v>42314</v>
      </c>
      <c r="AJ4" s="70">
        <f t="shared" si="0"/>
        <v>42321</v>
      </c>
      <c r="AK4" s="70">
        <f t="shared" si="0"/>
        <v>42328</v>
      </c>
      <c r="AL4" s="70">
        <f t="shared" si="0"/>
        <v>42335</v>
      </c>
      <c r="AM4" s="70">
        <f t="shared" si="0"/>
        <v>42342</v>
      </c>
      <c r="AN4" s="70">
        <f t="shared" si="0"/>
        <v>42349</v>
      </c>
      <c r="AO4" s="70">
        <f t="shared" si="0"/>
        <v>42356</v>
      </c>
      <c r="AP4" s="70">
        <f t="shared" si="0"/>
        <v>42363</v>
      </c>
      <c r="AQ4" s="70">
        <f t="shared" si="0"/>
        <v>42370</v>
      </c>
      <c r="AR4" s="70">
        <f t="shared" si="0"/>
        <v>42377</v>
      </c>
      <c r="AS4" s="70">
        <f t="shared" si="0"/>
        <v>42384</v>
      </c>
      <c r="AT4" s="70">
        <f t="shared" si="0"/>
        <v>42391</v>
      </c>
      <c r="AU4" s="70">
        <f t="shared" si="0"/>
        <v>42398</v>
      </c>
      <c r="AV4" s="70">
        <f t="shared" si="0"/>
        <v>42405</v>
      </c>
      <c r="AW4" s="70">
        <f t="shared" si="0"/>
        <v>42412</v>
      </c>
      <c r="AX4" s="70">
        <f t="shared" si="0"/>
        <v>42419</v>
      </c>
      <c r="AY4" s="70">
        <f t="shared" si="0"/>
        <v>42426</v>
      </c>
      <c r="AZ4" s="70">
        <f t="shared" si="0"/>
        <v>42433</v>
      </c>
      <c r="BA4" s="70">
        <f t="shared" ref="BA4:BJ4" si="1">BA65+6</f>
        <v>42440</v>
      </c>
      <c r="BB4" s="70">
        <f t="shared" si="1"/>
        <v>42447</v>
      </c>
      <c r="BC4" s="70">
        <f t="shared" si="1"/>
        <v>42454</v>
      </c>
      <c r="BD4" s="70">
        <f t="shared" si="1"/>
        <v>42461</v>
      </c>
      <c r="BE4" s="70">
        <f t="shared" si="1"/>
        <v>42468</v>
      </c>
      <c r="BF4" s="70">
        <f t="shared" si="1"/>
        <v>42475</v>
      </c>
      <c r="BG4" s="70">
        <f t="shared" si="1"/>
        <v>42482</v>
      </c>
      <c r="BH4" s="70">
        <f t="shared" si="1"/>
        <v>42489</v>
      </c>
      <c r="BI4" s="70">
        <f t="shared" si="1"/>
        <v>42496</v>
      </c>
      <c r="BJ4" s="70">
        <f t="shared" si="1"/>
        <v>42503</v>
      </c>
      <c r="BK4" s="70">
        <f t="shared" ref="BK4:BP4" si="2">BK65+6</f>
        <v>42510</v>
      </c>
      <c r="BL4" s="70">
        <f t="shared" si="2"/>
        <v>42517</v>
      </c>
      <c r="BM4" s="70">
        <f t="shared" si="2"/>
        <v>42524</v>
      </c>
      <c r="BN4" s="70">
        <f t="shared" si="2"/>
        <v>42531</v>
      </c>
      <c r="BO4" s="70">
        <f t="shared" si="2"/>
        <v>42538</v>
      </c>
      <c r="BP4" s="70">
        <f t="shared" si="2"/>
        <v>42545</v>
      </c>
    </row>
    <row r="5" spans="1:68" x14ac:dyDescent="0.2">
      <c r="A5" s="30"/>
      <c r="B5" s="149" t="str">
        <f>Remaining!A5</f>
        <v>01.</v>
      </c>
      <c r="C5" s="150" t="str">
        <f>Remaining!B5</f>
        <v>Project Management</v>
      </c>
      <c r="D5" s="150">
        <f>SUM(D6:D11)</f>
        <v>2601</v>
      </c>
      <c r="E5" s="150">
        <f>SUM(E6:E11)</f>
        <v>0</v>
      </c>
      <c r="F5" s="150">
        <f>SUM(F6:F11)</f>
        <v>2601</v>
      </c>
      <c r="G5" s="150"/>
      <c r="H5" s="150">
        <f>SUM(H6:H11)</f>
        <v>12.71</v>
      </c>
      <c r="I5" s="150">
        <f t="shared" ref="I5:AZ5" si="3">SUM(I6:I11)</f>
        <v>25.42</v>
      </c>
      <c r="J5" s="150">
        <f t="shared" si="3"/>
        <v>38.130000000000003</v>
      </c>
      <c r="K5" s="150">
        <f t="shared" si="3"/>
        <v>48.300000000000004</v>
      </c>
      <c r="L5" s="150">
        <f t="shared" si="3"/>
        <v>61</v>
      </c>
      <c r="M5" s="150">
        <f t="shared" si="3"/>
        <v>131.75</v>
      </c>
      <c r="N5" s="150">
        <f t="shared" si="3"/>
        <v>202.5</v>
      </c>
      <c r="O5" s="150">
        <f t="shared" si="3"/>
        <v>273.25</v>
      </c>
      <c r="P5" s="150">
        <f t="shared" si="3"/>
        <v>344</v>
      </c>
      <c r="Q5" s="150">
        <f t="shared" si="3"/>
        <v>399.1</v>
      </c>
      <c r="R5" s="150">
        <f t="shared" si="3"/>
        <v>471.85</v>
      </c>
      <c r="S5" s="150">
        <f t="shared" si="3"/>
        <v>544.6</v>
      </c>
      <c r="T5" s="150">
        <f t="shared" si="3"/>
        <v>611.6</v>
      </c>
      <c r="U5" s="150">
        <f t="shared" si="3"/>
        <v>678.6</v>
      </c>
      <c r="V5" s="150">
        <f t="shared" si="3"/>
        <v>732.2</v>
      </c>
      <c r="W5" s="150">
        <f t="shared" si="3"/>
        <v>799.2</v>
      </c>
      <c r="X5" s="150">
        <f t="shared" si="3"/>
        <v>866.2</v>
      </c>
      <c r="Y5" s="150">
        <f t="shared" si="3"/>
        <v>933.2</v>
      </c>
      <c r="Z5" s="150">
        <f t="shared" si="3"/>
        <v>1000.2</v>
      </c>
      <c r="AA5" s="150">
        <f t="shared" si="3"/>
        <v>1053.8</v>
      </c>
      <c r="AB5" s="150">
        <f t="shared" si="3"/>
        <v>1120.8</v>
      </c>
      <c r="AC5" s="150">
        <f t="shared" si="3"/>
        <v>1187.8</v>
      </c>
      <c r="AD5" s="150">
        <f t="shared" si="3"/>
        <v>1254.8</v>
      </c>
      <c r="AE5" s="150">
        <f t="shared" si="3"/>
        <v>1321.8</v>
      </c>
      <c r="AF5" s="150">
        <f t="shared" si="3"/>
        <v>1375.4</v>
      </c>
      <c r="AG5" s="150">
        <f t="shared" si="3"/>
        <v>1442.4</v>
      </c>
      <c r="AH5" s="150">
        <f t="shared" si="3"/>
        <v>1509.4</v>
      </c>
      <c r="AI5" s="150">
        <f t="shared" si="3"/>
        <v>1576.4</v>
      </c>
      <c r="AJ5" s="150">
        <f t="shared" si="3"/>
        <v>1643.4</v>
      </c>
      <c r="AK5" s="150">
        <f t="shared" si="3"/>
        <v>1710.4</v>
      </c>
      <c r="AL5" s="150">
        <f t="shared" si="3"/>
        <v>1797.4</v>
      </c>
      <c r="AM5" s="150">
        <f t="shared" si="3"/>
        <v>1884.4</v>
      </c>
      <c r="AN5" s="150">
        <f t="shared" si="3"/>
        <v>1951.4</v>
      </c>
      <c r="AO5" s="150">
        <f t="shared" si="3"/>
        <v>2018.4</v>
      </c>
      <c r="AP5" s="150">
        <f t="shared" si="3"/>
        <v>2018.4</v>
      </c>
      <c r="AQ5" s="150">
        <f t="shared" si="3"/>
        <v>2018.4</v>
      </c>
      <c r="AR5" s="150">
        <f t="shared" si="3"/>
        <v>2085.4</v>
      </c>
      <c r="AS5" s="150">
        <f t="shared" si="3"/>
        <v>2152.4</v>
      </c>
      <c r="AT5" s="150">
        <f t="shared" si="3"/>
        <v>2219.4</v>
      </c>
      <c r="AU5" s="150">
        <f t="shared" si="3"/>
        <v>2286.4</v>
      </c>
      <c r="AV5" s="150">
        <f t="shared" si="3"/>
        <v>2353.4</v>
      </c>
      <c r="AW5" s="150">
        <f t="shared" si="3"/>
        <v>2420.4</v>
      </c>
      <c r="AX5" s="150">
        <f t="shared" si="3"/>
        <v>2474</v>
      </c>
      <c r="AY5" s="150">
        <f t="shared" si="3"/>
        <v>2541</v>
      </c>
      <c r="AZ5" s="150">
        <f t="shared" si="3"/>
        <v>2544</v>
      </c>
      <c r="BA5" s="150">
        <f t="shared" ref="BA5:BJ5" si="4">SUM(BA6:BA11)</f>
        <v>2547.75</v>
      </c>
      <c r="BB5" s="150">
        <f t="shared" si="4"/>
        <v>2551.5</v>
      </c>
      <c r="BC5" s="150">
        <f t="shared" si="4"/>
        <v>2554.5</v>
      </c>
      <c r="BD5" s="150">
        <f t="shared" si="4"/>
        <v>2558.25</v>
      </c>
      <c r="BE5" s="150">
        <f t="shared" si="4"/>
        <v>2562</v>
      </c>
      <c r="BF5" s="150">
        <f t="shared" si="4"/>
        <v>2565.75</v>
      </c>
      <c r="BG5" s="150">
        <f t="shared" si="4"/>
        <v>2569.5</v>
      </c>
      <c r="BH5" s="150">
        <f t="shared" si="4"/>
        <v>2573.25</v>
      </c>
      <c r="BI5" s="150">
        <f t="shared" si="4"/>
        <v>2577</v>
      </c>
      <c r="BJ5" s="150">
        <f t="shared" si="4"/>
        <v>2580.75</v>
      </c>
      <c r="BK5" s="150">
        <f t="shared" ref="BK5:BP5" si="5">SUM(BK6:BK11)</f>
        <v>2584.5</v>
      </c>
      <c r="BL5" s="150">
        <f t="shared" si="5"/>
        <v>2587.5</v>
      </c>
      <c r="BM5" s="150">
        <f t="shared" si="5"/>
        <v>2591.25</v>
      </c>
      <c r="BN5" s="150">
        <f t="shared" si="5"/>
        <v>2595</v>
      </c>
      <c r="BO5" s="150">
        <f t="shared" si="5"/>
        <v>2598.75</v>
      </c>
      <c r="BP5" s="150">
        <f t="shared" si="5"/>
        <v>2601</v>
      </c>
    </row>
    <row r="6" spans="1:68" ht="12.75" hidden="1" customHeight="1" outlineLevel="1" x14ac:dyDescent="0.2">
      <c r="A6" s="30"/>
      <c r="B6" s="28">
        <f>Remaining!A6</f>
        <v>200</v>
      </c>
      <c r="C6" s="28" t="str">
        <f>Remaining!B6</f>
        <v xml:space="preserve">Project Management             </v>
      </c>
      <c r="D6" s="32">
        <f t="shared" ref="D6:F11" si="6">SUMIF($B$66:$B$91,$B6,D$66:D$91)</f>
        <v>1306</v>
      </c>
      <c r="E6" s="32">
        <f t="shared" si="6"/>
        <v>0</v>
      </c>
      <c r="F6" s="32">
        <f t="shared" si="6"/>
        <v>1306</v>
      </c>
      <c r="G6" s="32"/>
      <c r="H6" s="32">
        <f t="shared" ref="H6:Q11" si="7">SUMIF($B$66:$B$91,$B6,H$66:H$91)</f>
        <v>9.58</v>
      </c>
      <c r="I6" s="32">
        <f t="shared" si="7"/>
        <v>19.170000000000002</v>
      </c>
      <c r="J6" s="32">
        <f t="shared" si="7"/>
        <v>28.75</v>
      </c>
      <c r="K6" s="32">
        <f t="shared" si="7"/>
        <v>36.42</v>
      </c>
      <c r="L6" s="32">
        <f t="shared" si="7"/>
        <v>46</v>
      </c>
      <c r="M6" s="32">
        <f t="shared" si="7"/>
        <v>81</v>
      </c>
      <c r="N6" s="32">
        <f t="shared" si="7"/>
        <v>116</v>
      </c>
      <c r="O6" s="32">
        <f t="shared" si="7"/>
        <v>151</v>
      </c>
      <c r="P6" s="32">
        <f t="shared" si="7"/>
        <v>186</v>
      </c>
      <c r="Q6" s="32">
        <f t="shared" si="7"/>
        <v>214</v>
      </c>
      <c r="R6" s="32">
        <f t="shared" ref="R6:AA11" si="8">SUMIF($B$66:$B$91,$B6,R$66:R$91)</f>
        <v>249</v>
      </c>
      <c r="S6" s="32">
        <f t="shared" si="8"/>
        <v>284</v>
      </c>
      <c r="T6" s="32">
        <f t="shared" si="8"/>
        <v>319</v>
      </c>
      <c r="U6" s="32">
        <f t="shared" si="8"/>
        <v>354</v>
      </c>
      <c r="V6" s="32">
        <f t="shared" si="8"/>
        <v>382</v>
      </c>
      <c r="W6" s="32">
        <f t="shared" si="8"/>
        <v>417</v>
      </c>
      <c r="X6" s="32">
        <f t="shared" si="8"/>
        <v>452</v>
      </c>
      <c r="Y6" s="32">
        <f t="shared" si="8"/>
        <v>487</v>
      </c>
      <c r="Z6" s="32">
        <f t="shared" si="8"/>
        <v>522</v>
      </c>
      <c r="AA6" s="32">
        <f t="shared" si="8"/>
        <v>550</v>
      </c>
      <c r="AB6" s="32">
        <f t="shared" ref="AB6:AK11" si="9">SUMIF($B$66:$B$91,$B6,AB$66:AB$91)</f>
        <v>585</v>
      </c>
      <c r="AC6" s="32">
        <f t="shared" si="9"/>
        <v>620</v>
      </c>
      <c r="AD6" s="32">
        <f t="shared" si="9"/>
        <v>655</v>
      </c>
      <c r="AE6" s="32">
        <f t="shared" si="9"/>
        <v>690</v>
      </c>
      <c r="AF6" s="32">
        <f t="shared" si="9"/>
        <v>718</v>
      </c>
      <c r="AG6" s="32">
        <f t="shared" si="9"/>
        <v>753</v>
      </c>
      <c r="AH6" s="32">
        <f t="shared" si="9"/>
        <v>788</v>
      </c>
      <c r="AI6" s="32">
        <f t="shared" si="9"/>
        <v>823</v>
      </c>
      <c r="AJ6" s="32">
        <f t="shared" si="9"/>
        <v>858</v>
      </c>
      <c r="AK6" s="32">
        <f t="shared" si="9"/>
        <v>893</v>
      </c>
      <c r="AL6" s="32">
        <f t="shared" ref="AL6:AU11" si="10">SUMIF($B$66:$B$91,$B6,AL$66:AL$91)</f>
        <v>928</v>
      </c>
      <c r="AM6" s="32">
        <f t="shared" si="10"/>
        <v>963</v>
      </c>
      <c r="AN6" s="32">
        <f t="shared" si="10"/>
        <v>998</v>
      </c>
      <c r="AO6" s="32">
        <f t="shared" si="10"/>
        <v>1033</v>
      </c>
      <c r="AP6" s="32">
        <f t="shared" si="10"/>
        <v>1033</v>
      </c>
      <c r="AQ6" s="32">
        <f t="shared" si="10"/>
        <v>1033</v>
      </c>
      <c r="AR6" s="32">
        <f t="shared" si="10"/>
        <v>1068</v>
      </c>
      <c r="AS6" s="32">
        <f t="shared" si="10"/>
        <v>1103</v>
      </c>
      <c r="AT6" s="32">
        <f t="shared" si="10"/>
        <v>1138</v>
      </c>
      <c r="AU6" s="32">
        <f t="shared" si="10"/>
        <v>1173</v>
      </c>
      <c r="AV6" s="32">
        <f t="shared" ref="AV6:BP11" si="11">SUMIF($B$66:$B$91,$B6,AV$66:AV$91)</f>
        <v>1208</v>
      </c>
      <c r="AW6" s="32">
        <f t="shared" si="11"/>
        <v>1243</v>
      </c>
      <c r="AX6" s="32">
        <f t="shared" si="11"/>
        <v>1271</v>
      </c>
      <c r="AY6" s="32">
        <f t="shared" si="11"/>
        <v>1306</v>
      </c>
      <c r="AZ6" s="32">
        <f t="shared" si="11"/>
        <v>1306</v>
      </c>
      <c r="BA6" s="32">
        <f t="shared" si="11"/>
        <v>1306</v>
      </c>
      <c r="BB6" s="32">
        <f t="shared" si="11"/>
        <v>1306</v>
      </c>
      <c r="BC6" s="32">
        <f t="shared" si="11"/>
        <v>1306</v>
      </c>
      <c r="BD6" s="32">
        <f t="shared" si="11"/>
        <v>1306</v>
      </c>
      <c r="BE6" s="32">
        <f t="shared" si="11"/>
        <v>1306</v>
      </c>
      <c r="BF6" s="32">
        <f t="shared" si="11"/>
        <v>1306</v>
      </c>
      <c r="BG6" s="32">
        <f t="shared" si="11"/>
        <v>1306</v>
      </c>
      <c r="BH6" s="32">
        <f t="shared" si="11"/>
        <v>1306</v>
      </c>
      <c r="BI6" s="32">
        <f t="shared" si="11"/>
        <v>1306</v>
      </c>
      <c r="BJ6" s="32">
        <f t="shared" si="11"/>
        <v>1306</v>
      </c>
      <c r="BK6" s="32">
        <f t="shared" si="11"/>
        <v>1306</v>
      </c>
      <c r="BL6" s="32">
        <f t="shared" si="11"/>
        <v>1306</v>
      </c>
      <c r="BM6" s="32">
        <f t="shared" si="11"/>
        <v>1306</v>
      </c>
      <c r="BN6" s="32">
        <f t="shared" si="11"/>
        <v>1306</v>
      </c>
      <c r="BO6" s="32">
        <f t="shared" si="11"/>
        <v>1306</v>
      </c>
      <c r="BP6" s="32">
        <f t="shared" si="11"/>
        <v>1306</v>
      </c>
    </row>
    <row r="7" spans="1:68" ht="12.75" hidden="1" customHeight="1" outlineLevel="1" x14ac:dyDescent="0.2">
      <c r="A7" s="30"/>
      <c r="B7" s="28">
        <f>Remaining!A7</f>
        <v>210</v>
      </c>
      <c r="C7" s="28" t="str">
        <f>Remaining!B7</f>
        <v xml:space="preserve">Project Engineer               </v>
      </c>
      <c r="D7" s="32">
        <f t="shared" si="6"/>
        <v>636</v>
      </c>
      <c r="E7" s="32">
        <f t="shared" si="6"/>
        <v>0</v>
      </c>
      <c r="F7" s="32">
        <f t="shared" si="6"/>
        <v>636</v>
      </c>
      <c r="G7" s="32"/>
      <c r="H7" s="32">
        <f t="shared" si="7"/>
        <v>0</v>
      </c>
      <c r="I7" s="32">
        <f t="shared" si="7"/>
        <v>0</v>
      </c>
      <c r="J7" s="32">
        <f t="shared" si="7"/>
        <v>0</v>
      </c>
      <c r="K7" s="32">
        <f t="shared" si="7"/>
        <v>0</v>
      </c>
      <c r="L7" s="32">
        <f t="shared" si="7"/>
        <v>0</v>
      </c>
      <c r="M7" s="32">
        <f t="shared" si="7"/>
        <v>16</v>
      </c>
      <c r="N7" s="32">
        <f t="shared" si="7"/>
        <v>32</v>
      </c>
      <c r="O7" s="32">
        <f t="shared" si="7"/>
        <v>48</v>
      </c>
      <c r="P7" s="32">
        <f t="shared" si="7"/>
        <v>64</v>
      </c>
      <c r="Q7" s="32">
        <f t="shared" si="7"/>
        <v>76.8</v>
      </c>
      <c r="R7" s="32">
        <f t="shared" si="8"/>
        <v>92.8</v>
      </c>
      <c r="S7" s="32">
        <f t="shared" si="8"/>
        <v>108.8</v>
      </c>
      <c r="T7" s="32">
        <f t="shared" si="8"/>
        <v>124.8</v>
      </c>
      <c r="U7" s="32">
        <f t="shared" si="8"/>
        <v>140.80000000000001</v>
      </c>
      <c r="V7" s="32">
        <f t="shared" si="8"/>
        <v>153.6</v>
      </c>
      <c r="W7" s="32">
        <f t="shared" si="8"/>
        <v>169.6</v>
      </c>
      <c r="X7" s="32">
        <f t="shared" si="8"/>
        <v>185.6</v>
      </c>
      <c r="Y7" s="32">
        <f t="shared" si="8"/>
        <v>201.6</v>
      </c>
      <c r="Z7" s="32">
        <f t="shared" si="8"/>
        <v>217.6</v>
      </c>
      <c r="AA7" s="32">
        <f t="shared" si="8"/>
        <v>230.4</v>
      </c>
      <c r="AB7" s="32">
        <f t="shared" si="9"/>
        <v>246.4</v>
      </c>
      <c r="AC7" s="32">
        <f t="shared" si="9"/>
        <v>262.39999999999998</v>
      </c>
      <c r="AD7" s="32">
        <f t="shared" si="9"/>
        <v>278.39999999999998</v>
      </c>
      <c r="AE7" s="32">
        <f t="shared" si="9"/>
        <v>294.39999999999998</v>
      </c>
      <c r="AF7" s="32">
        <f t="shared" si="9"/>
        <v>307.2</v>
      </c>
      <c r="AG7" s="32">
        <f t="shared" si="9"/>
        <v>323.2</v>
      </c>
      <c r="AH7" s="32">
        <f t="shared" si="9"/>
        <v>339.2</v>
      </c>
      <c r="AI7" s="32">
        <f t="shared" si="9"/>
        <v>355.2</v>
      </c>
      <c r="AJ7" s="32">
        <f t="shared" si="9"/>
        <v>371.2</v>
      </c>
      <c r="AK7" s="32">
        <f t="shared" si="9"/>
        <v>387.2</v>
      </c>
      <c r="AL7" s="32">
        <f t="shared" si="10"/>
        <v>403.2</v>
      </c>
      <c r="AM7" s="32">
        <f t="shared" si="10"/>
        <v>419.2</v>
      </c>
      <c r="AN7" s="32">
        <f t="shared" si="10"/>
        <v>435.2</v>
      </c>
      <c r="AO7" s="32">
        <f t="shared" si="10"/>
        <v>451.2</v>
      </c>
      <c r="AP7" s="32">
        <f t="shared" si="10"/>
        <v>451.2</v>
      </c>
      <c r="AQ7" s="32">
        <f t="shared" si="10"/>
        <v>451.2</v>
      </c>
      <c r="AR7" s="32">
        <f t="shared" si="10"/>
        <v>467.2</v>
      </c>
      <c r="AS7" s="32">
        <f t="shared" si="10"/>
        <v>483.2</v>
      </c>
      <c r="AT7" s="32">
        <f t="shared" si="10"/>
        <v>499.2</v>
      </c>
      <c r="AU7" s="32">
        <f t="shared" si="10"/>
        <v>515.20000000000005</v>
      </c>
      <c r="AV7" s="32">
        <f t="shared" si="11"/>
        <v>531.20000000000005</v>
      </c>
      <c r="AW7" s="32">
        <f t="shared" si="11"/>
        <v>547.20000000000005</v>
      </c>
      <c r="AX7" s="32">
        <f t="shared" si="11"/>
        <v>560</v>
      </c>
      <c r="AY7" s="32">
        <f t="shared" si="11"/>
        <v>576</v>
      </c>
      <c r="AZ7" s="32">
        <f t="shared" si="11"/>
        <v>579</v>
      </c>
      <c r="BA7" s="32">
        <f t="shared" si="11"/>
        <v>582.75</v>
      </c>
      <c r="BB7" s="32">
        <f t="shared" si="11"/>
        <v>586.5</v>
      </c>
      <c r="BC7" s="32">
        <f t="shared" si="11"/>
        <v>589.5</v>
      </c>
      <c r="BD7" s="32">
        <f t="shared" si="11"/>
        <v>593.25</v>
      </c>
      <c r="BE7" s="32">
        <f t="shared" si="11"/>
        <v>597</v>
      </c>
      <c r="BF7" s="32">
        <f t="shared" si="11"/>
        <v>600.75</v>
      </c>
      <c r="BG7" s="32">
        <f t="shared" si="11"/>
        <v>604.5</v>
      </c>
      <c r="BH7" s="32">
        <f t="shared" si="11"/>
        <v>608.25</v>
      </c>
      <c r="BI7" s="32">
        <f t="shared" si="11"/>
        <v>612</v>
      </c>
      <c r="BJ7" s="32">
        <f t="shared" si="11"/>
        <v>615.75</v>
      </c>
      <c r="BK7" s="32">
        <f t="shared" si="11"/>
        <v>619.5</v>
      </c>
      <c r="BL7" s="32">
        <f t="shared" si="11"/>
        <v>622.5</v>
      </c>
      <c r="BM7" s="32">
        <f t="shared" si="11"/>
        <v>626.25</v>
      </c>
      <c r="BN7" s="32">
        <f t="shared" si="11"/>
        <v>630</v>
      </c>
      <c r="BO7" s="32">
        <f t="shared" si="11"/>
        <v>633.75</v>
      </c>
      <c r="BP7" s="32">
        <f t="shared" si="11"/>
        <v>636</v>
      </c>
    </row>
    <row r="8" spans="1:68" ht="12.75" hidden="1" customHeight="1" outlineLevel="1" x14ac:dyDescent="0.2">
      <c r="A8" s="30"/>
      <c r="B8" s="28">
        <f>Remaining!A8</f>
        <v>240</v>
      </c>
      <c r="C8" s="28" t="str">
        <f>Remaining!B8</f>
        <v xml:space="preserve">Quality Assurance              </v>
      </c>
      <c r="D8" s="32">
        <f t="shared" si="6"/>
        <v>136</v>
      </c>
      <c r="E8" s="32">
        <f t="shared" si="6"/>
        <v>0</v>
      </c>
      <c r="F8" s="32">
        <f t="shared" si="6"/>
        <v>136</v>
      </c>
      <c r="G8" s="32"/>
      <c r="H8" s="32">
        <f t="shared" si="7"/>
        <v>0</v>
      </c>
      <c r="I8" s="32">
        <f t="shared" si="7"/>
        <v>0</v>
      </c>
      <c r="J8" s="32">
        <f t="shared" si="7"/>
        <v>0</v>
      </c>
      <c r="K8" s="32">
        <f t="shared" si="7"/>
        <v>0</v>
      </c>
      <c r="L8" s="32">
        <f t="shared" si="7"/>
        <v>0</v>
      </c>
      <c r="M8" s="32">
        <f t="shared" si="7"/>
        <v>6.75</v>
      </c>
      <c r="N8" s="32">
        <f t="shared" si="7"/>
        <v>13.5</v>
      </c>
      <c r="O8" s="32">
        <f t="shared" si="7"/>
        <v>20.25</v>
      </c>
      <c r="P8" s="32">
        <f t="shared" si="7"/>
        <v>27</v>
      </c>
      <c r="Q8" s="32">
        <f t="shared" si="7"/>
        <v>30.9</v>
      </c>
      <c r="R8" s="32">
        <f t="shared" si="8"/>
        <v>39.65</v>
      </c>
      <c r="S8" s="32">
        <f t="shared" si="8"/>
        <v>48.4</v>
      </c>
      <c r="T8" s="32">
        <f t="shared" si="8"/>
        <v>51.4</v>
      </c>
      <c r="U8" s="32">
        <f t="shared" si="8"/>
        <v>54.4</v>
      </c>
      <c r="V8" s="32">
        <f t="shared" si="8"/>
        <v>56.8</v>
      </c>
      <c r="W8" s="32">
        <f t="shared" si="8"/>
        <v>59.8</v>
      </c>
      <c r="X8" s="32">
        <f t="shared" si="8"/>
        <v>62.8</v>
      </c>
      <c r="Y8" s="32">
        <f t="shared" si="8"/>
        <v>65.8</v>
      </c>
      <c r="Z8" s="32">
        <f t="shared" si="8"/>
        <v>68.8</v>
      </c>
      <c r="AA8" s="32">
        <f t="shared" si="8"/>
        <v>71.2</v>
      </c>
      <c r="AB8" s="32">
        <f t="shared" si="9"/>
        <v>74.2</v>
      </c>
      <c r="AC8" s="32">
        <f t="shared" si="9"/>
        <v>77.2</v>
      </c>
      <c r="AD8" s="32">
        <f t="shared" si="9"/>
        <v>80.2</v>
      </c>
      <c r="AE8" s="32">
        <f t="shared" si="9"/>
        <v>83.2</v>
      </c>
      <c r="AF8" s="32">
        <f t="shared" si="9"/>
        <v>85.6</v>
      </c>
      <c r="AG8" s="32">
        <f t="shared" si="9"/>
        <v>88.6</v>
      </c>
      <c r="AH8" s="32">
        <f t="shared" si="9"/>
        <v>91.6</v>
      </c>
      <c r="AI8" s="32">
        <f t="shared" si="9"/>
        <v>94.6</v>
      </c>
      <c r="AJ8" s="32">
        <f t="shared" si="9"/>
        <v>97.6</v>
      </c>
      <c r="AK8" s="32">
        <f t="shared" si="9"/>
        <v>100.6</v>
      </c>
      <c r="AL8" s="32">
        <f t="shared" si="10"/>
        <v>103.6</v>
      </c>
      <c r="AM8" s="32">
        <f t="shared" si="10"/>
        <v>106.6</v>
      </c>
      <c r="AN8" s="32">
        <f t="shared" si="10"/>
        <v>109.6</v>
      </c>
      <c r="AO8" s="32">
        <f t="shared" si="10"/>
        <v>112.6</v>
      </c>
      <c r="AP8" s="32">
        <f t="shared" si="10"/>
        <v>112.6</v>
      </c>
      <c r="AQ8" s="32">
        <f t="shared" si="10"/>
        <v>112.6</v>
      </c>
      <c r="AR8" s="32">
        <f t="shared" si="10"/>
        <v>115.6</v>
      </c>
      <c r="AS8" s="32">
        <f t="shared" si="10"/>
        <v>118.6</v>
      </c>
      <c r="AT8" s="32">
        <f t="shared" si="10"/>
        <v>121.6</v>
      </c>
      <c r="AU8" s="32">
        <f t="shared" si="10"/>
        <v>124.6</v>
      </c>
      <c r="AV8" s="32">
        <f t="shared" si="11"/>
        <v>127.6</v>
      </c>
      <c r="AW8" s="32">
        <f t="shared" si="11"/>
        <v>130.6</v>
      </c>
      <c r="AX8" s="32">
        <f t="shared" si="11"/>
        <v>133</v>
      </c>
      <c r="AY8" s="32">
        <f t="shared" si="11"/>
        <v>136</v>
      </c>
      <c r="AZ8" s="32">
        <f t="shared" si="11"/>
        <v>136</v>
      </c>
      <c r="BA8" s="32">
        <f t="shared" si="11"/>
        <v>136</v>
      </c>
      <c r="BB8" s="32">
        <f t="shared" si="11"/>
        <v>136</v>
      </c>
      <c r="BC8" s="32">
        <f t="shared" si="11"/>
        <v>136</v>
      </c>
      <c r="BD8" s="32">
        <f t="shared" si="11"/>
        <v>136</v>
      </c>
      <c r="BE8" s="32">
        <f t="shared" si="11"/>
        <v>136</v>
      </c>
      <c r="BF8" s="32">
        <f t="shared" si="11"/>
        <v>136</v>
      </c>
      <c r="BG8" s="32">
        <f t="shared" si="11"/>
        <v>136</v>
      </c>
      <c r="BH8" s="32">
        <f t="shared" si="11"/>
        <v>136</v>
      </c>
      <c r="BI8" s="32">
        <f t="shared" si="11"/>
        <v>136</v>
      </c>
      <c r="BJ8" s="32">
        <f t="shared" si="11"/>
        <v>136</v>
      </c>
      <c r="BK8" s="32">
        <f t="shared" si="11"/>
        <v>136</v>
      </c>
      <c r="BL8" s="32">
        <f t="shared" si="11"/>
        <v>136</v>
      </c>
      <c r="BM8" s="32">
        <f t="shared" si="11"/>
        <v>136</v>
      </c>
      <c r="BN8" s="32">
        <f t="shared" si="11"/>
        <v>136</v>
      </c>
      <c r="BO8" s="32">
        <f t="shared" si="11"/>
        <v>136</v>
      </c>
      <c r="BP8" s="32">
        <f t="shared" si="11"/>
        <v>136</v>
      </c>
    </row>
    <row r="9" spans="1:68" ht="12.75" hidden="1" customHeight="1" outlineLevel="1" x14ac:dyDescent="0.2">
      <c r="A9" s="30"/>
      <c r="B9" s="28">
        <f>Remaining!A9</f>
        <v>290</v>
      </c>
      <c r="C9" s="28" t="str">
        <f>Remaining!B9</f>
        <v xml:space="preserve">Project Administration       </v>
      </c>
      <c r="D9" s="32">
        <f t="shared" si="6"/>
        <v>483</v>
      </c>
      <c r="E9" s="32">
        <f t="shared" si="6"/>
        <v>0</v>
      </c>
      <c r="F9" s="32">
        <f t="shared" si="6"/>
        <v>483</v>
      </c>
      <c r="G9" s="32"/>
      <c r="H9" s="32">
        <f t="shared" si="7"/>
        <v>3.13</v>
      </c>
      <c r="I9" s="32">
        <f t="shared" si="7"/>
        <v>6.25</v>
      </c>
      <c r="J9" s="32">
        <f t="shared" si="7"/>
        <v>9.3800000000000008</v>
      </c>
      <c r="K9" s="32">
        <f t="shared" si="7"/>
        <v>11.88</v>
      </c>
      <c r="L9" s="32">
        <f t="shared" si="7"/>
        <v>15</v>
      </c>
      <c r="M9" s="32">
        <f t="shared" si="7"/>
        <v>28</v>
      </c>
      <c r="N9" s="32">
        <f t="shared" si="7"/>
        <v>41</v>
      </c>
      <c r="O9" s="32">
        <f t="shared" si="7"/>
        <v>54</v>
      </c>
      <c r="P9" s="32">
        <f t="shared" si="7"/>
        <v>67</v>
      </c>
      <c r="Q9" s="32">
        <f t="shared" si="7"/>
        <v>77.400000000000006</v>
      </c>
      <c r="R9" s="32">
        <f t="shared" si="8"/>
        <v>90.4</v>
      </c>
      <c r="S9" s="32">
        <f t="shared" si="8"/>
        <v>103.4</v>
      </c>
      <c r="T9" s="32">
        <f t="shared" si="8"/>
        <v>116.4</v>
      </c>
      <c r="U9" s="32">
        <f t="shared" si="8"/>
        <v>129.4</v>
      </c>
      <c r="V9" s="32">
        <f t="shared" si="8"/>
        <v>139.80000000000001</v>
      </c>
      <c r="W9" s="32">
        <f t="shared" si="8"/>
        <v>152.80000000000001</v>
      </c>
      <c r="X9" s="32">
        <f t="shared" si="8"/>
        <v>165.8</v>
      </c>
      <c r="Y9" s="32">
        <f t="shared" si="8"/>
        <v>178.8</v>
      </c>
      <c r="Z9" s="32">
        <f t="shared" si="8"/>
        <v>191.8</v>
      </c>
      <c r="AA9" s="32">
        <f t="shared" si="8"/>
        <v>202.2</v>
      </c>
      <c r="AB9" s="32">
        <f t="shared" si="9"/>
        <v>215.2</v>
      </c>
      <c r="AC9" s="32">
        <f t="shared" si="9"/>
        <v>228.2</v>
      </c>
      <c r="AD9" s="32">
        <f t="shared" si="9"/>
        <v>241.2</v>
      </c>
      <c r="AE9" s="32">
        <f t="shared" si="9"/>
        <v>254.2</v>
      </c>
      <c r="AF9" s="32">
        <f t="shared" si="9"/>
        <v>264.60000000000002</v>
      </c>
      <c r="AG9" s="32">
        <f t="shared" si="9"/>
        <v>277.60000000000002</v>
      </c>
      <c r="AH9" s="32">
        <f t="shared" si="9"/>
        <v>290.60000000000002</v>
      </c>
      <c r="AI9" s="32">
        <f t="shared" si="9"/>
        <v>303.60000000000002</v>
      </c>
      <c r="AJ9" s="32">
        <f t="shared" si="9"/>
        <v>316.60000000000002</v>
      </c>
      <c r="AK9" s="32">
        <f t="shared" si="9"/>
        <v>329.6</v>
      </c>
      <c r="AL9" s="32">
        <f t="shared" si="10"/>
        <v>342.6</v>
      </c>
      <c r="AM9" s="32">
        <f t="shared" si="10"/>
        <v>355.6</v>
      </c>
      <c r="AN9" s="32">
        <f t="shared" si="10"/>
        <v>368.6</v>
      </c>
      <c r="AO9" s="32">
        <f t="shared" si="10"/>
        <v>381.6</v>
      </c>
      <c r="AP9" s="32">
        <f t="shared" si="10"/>
        <v>381.6</v>
      </c>
      <c r="AQ9" s="32">
        <f t="shared" si="10"/>
        <v>381.6</v>
      </c>
      <c r="AR9" s="32">
        <f t="shared" si="10"/>
        <v>394.6</v>
      </c>
      <c r="AS9" s="32">
        <f t="shared" si="10"/>
        <v>407.6</v>
      </c>
      <c r="AT9" s="32">
        <f t="shared" si="10"/>
        <v>420.6</v>
      </c>
      <c r="AU9" s="32">
        <f t="shared" si="10"/>
        <v>433.6</v>
      </c>
      <c r="AV9" s="32">
        <f t="shared" si="11"/>
        <v>446.6</v>
      </c>
      <c r="AW9" s="32">
        <f t="shared" si="11"/>
        <v>459.6</v>
      </c>
      <c r="AX9" s="32">
        <f t="shared" si="11"/>
        <v>470</v>
      </c>
      <c r="AY9" s="32">
        <f t="shared" si="11"/>
        <v>483</v>
      </c>
      <c r="AZ9" s="32">
        <f t="shared" si="11"/>
        <v>483</v>
      </c>
      <c r="BA9" s="32">
        <f t="shared" si="11"/>
        <v>483</v>
      </c>
      <c r="BB9" s="32">
        <f t="shared" si="11"/>
        <v>483</v>
      </c>
      <c r="BC9" s="32">
        <f t="shared" si="11"/>
        <v>483</v>
      </c>
      <c r="BD9" s="32">
        <f t="shared" si="11"/>
        <v>483</v>
      </c>
      <c r="BE9" s="32">
        <f t="shared" si="11"/>
        <v>483</v>
      </c>
      <c r="BF9" s="32">
        <f t="shared" si="11"/>
        <v>483</v>
      </c>
      <c r="BG9" s="32">
        <f t="shared" si="11"/>
        <v>483</v>
      </c>
      <c r="BH9" s="32">
        <f t="shared" si="11"/>
        <v>483</v>
      </c>
      <c r="BI9" s="32">
        <f t="shared" si="11"/>
        <v>483</v>
      </c>
      <c r="BJ9" s="32">
        <f t="shared" si="11"/>
        <v>483</v>
      </c>
      <c r="BK9" s="32">
        <f t="shared" si="11"/>
        <v>483</v>
      </c>
      <c r="BL9" s="32">
        <f t="shared" si="11"/>
        <v>483</v>
      </c>
      <c r="BM9" s="32">
        <f t="shared" si="11"/>
        <v>483</v>
      </c>
      <c r="BN9" s="32">
        <f t="shared" si="11"/>
        <v>483</v>
      </c>
      <c r="BO9" s="32">
        <f t="shared" si="11"/>
        <v>483</v>
      </c>
      <c r="BP9" s="32">
        <f t="shared" si="11"/>
        <v>483</v>
      </c>
    </row>
    <row r="10" spans="1:68" ht="12.75" hidden="1" customHeight="1" outlineLevel="1" x14ac:dyDescent="0.2">
      <c r="A10" s="30"/>
      <c r="B10" s="28">
        <f>Remaining!A10</f>
        <v>390</v>
      </c>
      <c r="C10" s="28" t="str">
        <f>Remaining!B10</f>
        <v>Regulatory Affairs</v>
      </c>
      <c r="D10" s="32">
        <f t="shared" si="6"/>
        <v>40</v>
      </c>
      <c r="E10" s="32">
        <f t="shared" si="6"/>
        <v>0</v>
      </c>
      <c r="F10" s="32">
        <f t="shared" si="6"/>
        <v>40</v>
      </c>
      <c r="G10" s="32"/>
      <c r="H10" s="32">
        <f t="shared" si="7"/>
        <v>0</v>
      </c>
      <c r="I10" s="32">
        <f t="shared" si="7"/>
        <v>0</v>
      </c>
      <c r="J10" s="32">
        <f t="shared" si="7"/>
        <v>0</v>
      </c>
      <c r="K10" s="32">
        <f t="shared" si="7"/>
        <v>0</v>
      </c>
      <c r="L10" s="32">
        <f t="shared" si="7"/>
        <v>0</v>
      </c>
      <c r="M10" s="32">
        <f t="shared" si="7"/>
        <v>0</v>
      </c>
      <c r="N10" s="32">
        <f t="shared" si="7"/>
        <v>0</v>
      </c>
      <c r="O10" s="32">
        <f t="shared" si="7"/>
        <v>0</v>
      </c>
      <c r="P10" s="32">
        <f t="shared" si="7"/>
        <v>0</v>
      </c>
      <c r="Q10" s="32">
        <f t="shared" si="7"/>
        <v>0</v>
      </c>
      <c r="R10" s="32">
        <f t="shared" si="8"/>
        <v>0</v>
      </c>
      <c r="S10" s="32">
        <f t="shared" si="8"/>
        <v>0</v>
      </c>
      <c r="T10" s="32">
        <f t="shared" si="8"/>
        <v>0</v>
      </c>
      <c r="U10" s="32">
        <f t="shared" si="8"/>
        <v>0</v>
      </c>
      <c r="V10" s="32">
        <f t="shared" si="8"/>
        <v>0</v>
      </c>
      <c r="W10" s="32">
        <f t="shared" si="8"/>
        <v>0</v>
      </c>
      <c r="X10" s="32">
        <f t="shared" si="8"/>
        <v>0</v>
      </c>
      <c r="Y10" s="32">
        <f t="shared" si="8"/>
        <v>0</v>
      </c>
      <c r="Z10" s="32">
        <f t="shared" si="8"/>
        <v>0</v>
      </c>
      <c r="AA10" s="32">
        <f t="shared" si="8"/>
        <v>0</v>
      </c>
      <c r="AB10" s="32">
        <f t="shared" si="9"/>
        <v>0</v>
      </c>
      <c r="AC10" s="32">
        <f t="shared" si="9"/>
        <v>0</v>
      </c>
      <c r="AD10" s="32">
        <f t="shared" si="9"/>
        <v>0</v>
      </c>
      <c r="AE10" s="32">
        <f t="shared" si="9"/>
        <v>0</v>
      </c>
      <c r="AF10" s="32">
        <f t="shared" si="9"/>
        <v>0</v>
      </c>
      <c r="AG10" s="32">
        <f t="shared" si="9"/>
        <v>0</v>
      </c>
      <c r="AH10" s="32">
        <f t="shared" si="9"/>
        <v>0</v>
      </c>
      <c r="AI10" s="32">
        <f t="shared" si="9"/>
        <v>0</v>
      </c>
      <c r="AJ10" s="32">
        <f t="shared" si="9"/>
        <v>0</v>
      </c>
      <c r="AK10" s="32">
        <f t="shared" si="9"/>
        <v>0</v>
      </c>
      <c r="AL10" s="32">
        <f t="shared" si="10"/>
        <v>20</v>
      </c>
      <c r="AM10" s="32">
        <f t="shared" si="10"/>
        <v>40</v>
      </c>
      <c r="AN10" s="32">
        <f t="shared" si="10"/>
        <v>40</v>
      </c>
      <c r="AO10" s="32">
        <f t="shared" si="10"/>
        <v>40</v>
      </c>
      <c r="AP10" s="32">
        <f t="shared" si="10"/>
        <v>40</v>
      </c>
      <c r="AQ10" s="32">
        <f t="shared" si="10"/>
        <v>40</v>
      </c>
      <c r="AR10" s="32">
        <f t="shared" si="10"/>
        <v>40</v>
      </c>
      <c r="AS10" s="32">
        <f t="shared" si="10"/>
        <v>40</v>
      </c>
      <c r="AT10" s="32">
        <f t="shared" si="10"/>
        <v>40</v>
      </c>
      <c r="AU10" s="32">
        <f t="shared" si="10"/>
        <v>40</v>
      </c>
      <c r="AV10" s="32">
        <f t="shared" si="11"/>
        <v>40</v>
      </c>
      <c r="AW10" s="32">
        <f t="shared" si="11"/>
        <v>40</v>
      </c>
      <c r="AX10" s="32">
        <f t="shared" si="11"/>
        <v>40</v>
      </c>
      <c r="AY10" s="32">
        <f t="shared" si="11"/>
        <v>40</v>
      </c>
      <c r="AZ10" s="32">
        <f t="shared" si="11"/>
        <v>40</v>
      </c>
      <c r="BA10" s="32">
        <f t="shared" si="11"/>
        <v>40</v>
      </c>
      <c r="BB10" s="32">
        <f t="shared" si="11"/>
        <v>40</v>
      </c>
      <c r="BC10" s="32">
        <f t="shared" si="11"/>
        <v>40</v>
      </c>
      <c r="BD10" s="32">
        <f t="shared" si="11"/>
        <v>40</v>
      </c>
      <c r="BE10" s="32">
        <f t="shared" si="11"/>
        <v>40</v>
      </c>
      <c r="BF10" s="32">
        <f t="shared" si="11"/>
        <v>40</v>
      </c>
      <c r="BG10" s="32">
        <f t="shared" si="11"/>
        <v>40</v>
      </c>
      <c r="BH10" s="32">
        <f t="shared" si="11"/>
        <v>40</v>
      </c>
      <c r="BI10" s="32">
        <f t="shared" si="11"/>
        <v>40</v>
      </c>
      <c r="BJ10" s="32">
        <f t="shared" si="11"/>
        <v>40</v>
      </c>
      <c r="BK10" s="32">
        <f t="shared" si="11"/>
        <v>40</v>
      </c>
      <c r="BL10" s="32">
        <f t="shared" si="11"/>
        <v>40</v>
      </c>
      <c r="BM10" s="32">
        <f t="shared" si="11"/>
        <v>40</v>
      </c>
      <c r="BN10" s="32">
        <f t="shared" si="11"/>
        <v>40</v>
      </c>
      <c r="BO10" s="32">
        <f t="shared" si="11"/>
        <v>40</v>
      </c>
      <c r="BP10" s="32">
        <f t="shared" si="11"/>
        <v>40</v>
      </c>
    </row>
    <row r="11" spans="1:68" ht="12.75" hidden="1" customHeight="1" outlineLevel="1" x14ac:dyDescent="0.2">
      <c r="A11" s="30"/>
      <c r="B11" s="28">
        <f>Remaining!A11</f>
        <v>0</v>
      </c>
      <c r="C11" s="28">
        <f>Remaining!B11</f>
        <v>0</v>
      </c>
      <c r="D11" s="32">
        <f t="shared" si="6"/>
        <v>0</v>
      </c>
      <c r="E11" s="32">
        <f t="shared" si="6"/>
        <v>0</v>
      </c>
      <c r="F11" s="32">
        <f t="shared" si="6"/>
        <v>0</v>
      </c>
      <c r="G11" s="32"/>
      <c r="H11" s="32">
        <f t="shared" si="7"/>
        <v>0</v>
      </c>
      <c r="I11" s="32">
        <f t="shared" si="7"/>
        <v>0</v>
      </c>
      <c r="J11" s="32">
        <f t="shared" si="7"/>
        <v>0</v>
      </c>
      <c r="K11" s="32">
        <f t="shared" si="7"/>
        <v>0</v>
      </c>
      <c r="L11" s="32">
        <f t="shared" si="7"/>
        <v>0</v>
      </c>
      <c r="M11" s="32">
        <f t="shared" si="7"/>
        <v>0</v>
      </c>
      <c r="N11" s="32">
        <f t="shared" si="7"/>
        <v>0</v>
      </c>
      <c r="O11" s="32">
        <f t="shared" si="7"/>
        <v>0</v>
      </c>
      <c r="P11" s="32">
        <f t="shared" si="7"/>
        <v>0</v>
      </c>
      <c r="Q11" s="32">
        <f t="shared" si="7"/>
        <v>0</v>
      </c>
      <c r="R11" s="32">
        <f t="shared" si="8"/>
        <v>0</v>
      </c>
      <c r="S11" s="32">
        <f t="shared" si="8"/>
        <v>0</v>
      </c>
      <c r="T11" s="32">
        <f t="shared" si="8"/>
        <v>0</v>
      </c>
      <c r="U11" s="32">
        <f t="shared" si="8"/>
        <v>0</v>
      </c>
      <c r="V11" s="32">
        <f t="shared" si="8"/>
        <v>0</v>
      </c>
      <c r="W11" s="32">
        <f t="shared" si="8"/>
        <v>0</v>
      </c>
      <c r="X11" s="32">
        <f t="shared" si="8"/>
        <v>0</v>
      </c>
      <c r="Y11" s="32">
        <f t="shared" si="8"/>
        <v>0</v>
      </c>
      <c r="Z11" s="32">
        <f t="shared" si="8"/>
        <v>0</v>
      </c>
      <c r="AA11" s="32">
        <f t="shared" si="8"/>
        <v>0</v>
      </c>
      <c r="AB11" s="32">
        <f t="shared" si="9"/>
        <v>0</v>
      </c>
      <c r="AC11" s="32">
        <f t="shared" si="9"/>
        <v>0</v>
      </c>
      <c r="AD11" s="32">
        <f t="shared" si="9"/>
        <v>0</v>
      </c>
      <c r="AE11" s="32">
        <f t="shared" si="9"/>
        <v>0</v>
      </c>
      <c r="AF11" s="32">
        <f t="shared" si="9"/>
        <v>0</v>
      </c>
      <c r="AG11" s="32">
        <f t="shared" si="9"/>
        <v>0</v>
      </c>
      <c r="AH11" s="32">
        <f t="shared" si="9"/>
        <v>0</v>
      </c>
      <c r="AI11" s="32">
        <f t="shared" si="9"/>
        <v>0</v>
      </c>
      <c r="AJ11" s="32">
        <f t="shared" si="9"/>
        <v>0</v>
      </c>
      <c r="AK11" s="32">
        <f t="shared" si="9"/>
        <v>0</v>
      </c>
      <c r="AL11" s="32">
        <f t="shared" si="10"/>
        <v>0</v>
      </c>
      <c r="AM11" s="32">
        <f t="shared" si="10"/>
        <v>0</v>
      </c>
      <c r="AN11" s="32">
        <f t="shared" si="10"/>
        <v>0</v>
      </c>
      <c r="AO11" s="32">
        <f t="shared" si="10"/>
        <v>0</v>
      </c>
      <c r="AP11" s="32">
        <f t="shared" si="10"/>
        <v>0</v>
      </c>
      <c r="AQ11" s="32">
        <f t="shared" si="10"/>
        <v>0</v>
      </c>
      <c r="AR11" s="32">
        <f t="shared" si="10"/>
        <v>0</v>
      </c>
      <c r="AS11" s="32">
        <f t="shared" si="10"/>
        <v>0</v>
      </c>
      <c r="AT11" s="32">
        <f t="shared" si="10"/>
        <v>0</v>
      </c>
      <c r="AU11" s="32">
        <f t="shared" si="10"/>
        <v>0</v>
      </c>
      <c r="AV11" s="32">
        <f t="shared" si="11"/>
        <v>0</v>
      </c>
      <c r="AW11" s="32">
        <f t="shared" si="11"/>
        <v>0</v>
      </c>
      <c r="AX11" s="32">
        <f t="shared" si="11"/>
        <v>0</v>
      </c>
      <c r="AY11" s="32">
        <f t="shared" si="11"/>
        <v>0</v>
      </c>
      <c r="AZ11" s="32">
        <f t="shared" si="11"/>
        <v>0</v>
      </c>
      <c r="BA11" s="32">
        <f t="shared" si="11"/>
        <v>0</v>
      </c>
      <c r="BB11" s="32">
        <f t="shared" si="11"/>
        <v>0</v>
      </c>
      <c r="BC11" s="32">
        <f t="shared" si="11"/>
        <v>0</v>
      </c>
      <c r="BD11" s="32">
        <f t="shared" si="11"/>
        <v>0</v>
      </c>
      <c r="BE11" s="32">
        <f t="shared" si="11"/>
        <v>0</v>
      </c>
      <c r="BF11" s="32">
        <f t="shared" si="11"/>
        <v>0</v>
      </c>
      <c r="BG11" s="32">
        <f t="shared" si="11"/>
        <v>0</v>
      </c>
      <c r="BH11" s="32">
        <f t="shared" si="11"/>
        <v>0</v>
      </c>
      <c r="BI11" s="32">
        <f t="shared" si="11"/>
        <v>0</v>
      </c>
      <c r="BJ11" s="32">
        <f t="shared" si="11"/>
        <v>0</v>
      </c>
      <c r="BK11" s="32">
        <f t="shared" si="11"/>
        <v>0</v>
      </c>
      <c r="BL11" s="32">
        <f t="shared" si="11"/>
        <v>0</v>
      </c>
      <c r="BM11" s="32">
        <f t="shared" si="11"/>
        <v>0</v>
      </c>
      <c r="BN11" s="32">
        <f t="shared" si="11"/>
        <v>0</v>
      </c>
      <c r="BO11" s="32">
        <f t="shared" si="11"/>
        <v>0</v>
      </c>
      <c r="BP11" s="32">
        <f t="shared" si="11"/>
        <v>0</v>
      </c>
    </row>
    <row r="12" spans="1:68" ht="12.75" customHeight="1" collapsed="1" x14ac:dyDescent="0.2">
      <c r="A12" s="30"/>
      <c r="B12" s="149" t="str">
        <f>Remaining!A12</f>
        <v>02.</v>
      </c>
      <c r="C12" s="150" t="str">
        <f>Remaining!B12</f>
        <v xml:space="preserve">Project Controls               </v>
      </c>
      <c r="D12" s="150">
        <f>SUM(D13:D15)</f>
        <v>1438.5</v>
      </c>
      <c r="E12" s="150">
        <f t="shared" ref="E12:AZ12" si="12">SUM(E13:E15)</f>
        <v>0</v>
      </c>
      <c r="F12" s="150">
        <f t="shared" si="12"/>
        <v>1438.5</v>
      </c>
      <c r="G12" s="150"/>
      <c r="H12" s="150">
        <f t="shared" si="12"/>
        <v>11.15</v>
      </c>
      <c r="I12" s="150">
        <f t="shared" si="12"/>
        <v>22.29</v>
      </c>
      <c r="J12" s="150">
        <f t="shared" si="12"/>
        <v>33.44</v>
      </c>
      <c r="K12" s="150">
        <f t="shared" si="12"/>
        <v>42.35</v>
      </c>
      <c r="L12" s="150">
        <f t="shared" si="12"/>
        <v>53.5</v>
      </c>
      <c r="M12" s="150">
        <f t="shared" si="12"/>
        <v>98.52</v>
      </c>
      <c r="N12" s="150">
        <f t="shared" si="12"/>
        <v>143.55000000000001</v>
      </c>
      <c r="O12" s="150">
        <f t="shared" si="12"/>
        <v>190.57</v>
      </c>
      <c r="P12" s="150">
        <f t="shared" si="12"/>
        <v>225.59</v>
      </c>
      <c r="Q12" s="150">
        <f t="shared" si="12"/>
        <v>251.7</v>
      </c>
      <c r="R12" s="150">
        <f t="shared" si="12"/>
        <v>297.2</v>
      </c>
      <c r="S12" s="150">
        <f t="shared" si="12"/>
        <v>378.7</v>
      </c>
      <c r="T12" s="150">
        <f t="shared" si="12"/>
        <v>447.7</v>
      </c>
      <c r="U12" s="150">
        <f t="shared" si="12"/>
        <v>516.70000000000005</v>
      </c>
      <c r="V12" s="150">
        <f t="shared" si="12"/>
        <v>575.46</v>
      </c>
      <c r="W12" s="150">
        <f t="shared" si="12"/>
        <v>648.9</v>
      </c>
      <c r="X12" s="150">
        <f t="shared" si="12"/>
        <v>682.9</v>
      </c>
      <c r="Y12" s="150">
        <f t="shared" si="12"/>
        <v>716.9</v>
      </c>
      <c r="Z12" s="150">
        <f t="shared" si="12"/>
        <v>780.9</v>
      </c>
      <c r="AA12" s="150">
        <f t="shared" si="12"/>
        <v>800.1</v>
      </c>
      <c r="AB12" s="150">
        <f t="shared" si="12"/>
        <v>824.1</v>
      </c>
      <c r="AC12" s="150">
        <f t="shared" si="12"/>
        <v>848.1</v>
      </c>
      <c r="AD12" s="150">
        <f t="shared" si="12"/>
        <v>872.1</v>
      </c>
      <c r="AE12" s="150">
        <f t="shared" si="12"/>
        <v>896.1</v>
      </c>
      <c r="AF12" s="150">
        <f t="shared" si="12"/>
        <v>915.3</v>
      </c>
      <c r="AG12" s="150">
        <f t="shared" si="12"/>
        <v>939.3</v>
      </c>
      <c r="AH12" s="150">
        <f t="shared" si="12"/>
        <v>963.3</v>
      </c>
      <c r="AI12" s="150">
        <f t="shared" si="12"/>
        <v>987.3</v>
      </c>
      <c r="AJ12" s="150">
        <f t="shared" si="12"/>
        <v>1011.3</v>
      </c>
      <c r="AK12" s="150">
        <f t="shared" si="12"/>
        <v>1035.3</v>
      </c>
      <c r="AL12" s="150">
        <f t="shared" si="12"/>
        <v>1059.3</v>
      </c>
      <c r="AM12" s="150">
        <f t="shared" si="12"/>
        <v>1083.3</v>
      </c>
      <c r="AN12" s="150">
        <f t="shared" si="12"/>
        <v>1107.3</v>
      </c>
      <c r="AO12" s="150">
        <f t="shared" si="12"/>
        <v>1131.3</v>
      </c>
      <c r="AP12" s="150">
        <f t="shared" si="12"/>
        <v>1131.3</v>
      </c>
      <c r="AQ12" s="150">
        <f t="shared" si="12"/>
        <v>1131.3</v>
      </c>
      <c r="AR12" s="150">
        <f t="shared" si="12"/>
        <v>1155.3</v>
      </c>
      <c r="AS12" s="150">
        <f t="shared" si="12"/>
        <v>1179.3</v>
      </c>
      <c r="AT12" s="150">
        <f t="shared" si="12"/>
        <v>1203.3</v>
      </c>
      <c r="AU12" s="150">
        <f t="shared" si="12"/>
        <v>1227.3</v>
      </c>
      <c r="AV12" s="150">
        <f t="shared" si="12"/>
        <v>1251.3</v>
      </c>
      <c r="AW12" s="150">
        <f t="shared" si="12"/>
        <v>1280.6299999999999</v>
      </c>
      <c r="AX12" s="150">
        <f t="shared" si="12"/>
        <v>1310.5</v>
      </c>
      <c r="AY12" s="150">
        <f t="shared" si="12"/>
        <v>1347.83</v>
      </c>
      <c r="AZ12" s="150">
        <f t="shared" si="12"/>
        <v>1363.17</v>
      </c>
      <c r="BA12" s="150">
        <f t="shared" ref="BA12:BJ12" si="13">SUM(BA13:BA15)</f>
        <v>1379</v>
      </c>
      <c r="BB12" s="150">
        <f t="shared" si="13"/>
        <v>1394.83</v>
      </c>
      <c r="BC12" s="150">
        <f t="shared" si="13"/>
        <v>1407.5</v>
      </c>
      <c r="BD12" s="150">
        <f t="shared" si="13"/>
        <v>1410</v>
      </c>
      <c r="BE12" s="150">
        <f t="shared" si="13"/>
        <v>1412.5</v>
      </c>
      <c r="BF12" s="150">
        <f t="shared" si="13"/>
        <v>1415</v>
      </c>
      <c r="BG12" s="150">
        <f t="shared" si="13"/>
        <v>1417.5</v>
      </c>
      <c r="BH12" s="150">
        <f t="shared" si="13"/>
        <v>1420</v>
      </c>
      <c r="BI12" s="150">
        <f t="shared" si="13"/>
        <v>1422.5</v>
      </c>
      <c r="BJ12" s="150">
        <f t="shared" si="13"/>
        <v>1425</v>
      </c>
      <c r="BK12" s="150">
        <f t="shared" ref="BK12:BP12" si="14">SUM(BK13:BK15)</f>
        <v>1427.5</v>
      </c>
      <c r="BL12" s="150">
        <f t="shared" si="14"/>
        <v>1429.5</v>
      </c>
      <c r="BM12" s="150">
        <f t="shared" si="14"/>
        <v>1432</v>
      </c>
      <c r="BN12" s="150">
        <f t="shared" si="14"/>
        <v>1434.5</v>
      </c>
      <c r="BO12" s="150">
        <f t="shared" si="14"/>
        <v>1437</v>
      </c>
      <c r="BP12" s="150">
        <f t="shared" si="14"/>
        <v>1438.5</v>
      </c>
    </row>
    <row r="13" spans="1:68" ht="12.75" hidden="1" customHeight="1" outlineLevel="1" x14ac:dyDescent="0.2">
      <c r="A13" s="30"/>
      <c r="B13" s="28">
        <f>Remaining!A13</f>
        <v>230</v>
      </c>
      <c r="C13" s="28" t="str">
        <f>Remaining!B13</f>
        <v xml:space="preserve">Project Controls               </v>
      </c>
      <c r="D13" s="32">
        <f t="shared" ref="D13:F15" si="15">SUMIF($B$66:$B$91,$B13,D$66:D$91)</f>
        <v>1041.5</v>
      </c>
      <c r="E13" s="32">
        <f t="shared" si="15"/>
        <v>0</v>
      </c>
      <c r="F13" s="32">
        <f t="shared" si="15"/>
        <v>1041.5</v>
      </c>
      <c r="G13" s="32"/>
      <c r="H13" s="32">
        <f t="shared" ref="H13:Q15" si="16">SUMIF($B$66:$B$91,$B13,H$66:H$91)</f>
        <v>11.15</v>
      </c>
      <c r="I13" s="32">
        <f t="shared" si="16"/>
        <v>22.29</v>
      </c>
      <c r="J13" s="32">
        <f t="shared" si="16"/>
        <v>33.44</v>
      </c>
      <c r="K13" s="32">
        <f t="shared" si="16"/>
        <v>42.35</v>
      </c>
      <c r="L13" s="32">
        <f t="shared" si="16"/>
        <v>53.5</v>
      </c>
      <c r="M13" s="32">
        <f t="shared" si="16"/>
        <v>88.52</v>
      </c>
      <c r="N13" s="32">
        <f t="shared" si="16"/>
        <v>123.55</v>
      </c>
      <c r="O13" s="32">
        <f t="shared" si="16"/>
        <v>158.57</v>
      </c>
      <c r="P13" s="32">
        <f t="shared" si="16"/>
        <v>193.59</v>
      </c>
      <c r="Q13" s="32">
        <f t="shared" si="16"/>
        <v>219.7</v>
      </c>
      <c r="R13" s="32">
        <f t="shared" ref="R13:AA15" si="17">SUMIF($B$66:$B$91,$B13,R$66:R$91)</f>
        <v>256.2</v>
      </c>
      <c r="S13" s="32">
        <f t="shared" si="17"/>
        <v>292.7</v>
      </c>
      <c r="T13" s="32">
        <f t="shared" si="17"/>
        <v>316.7</v>
      </c>
      <c r="U13" s="32">
        <f t="shared" si="17"/>
        <v>340.7</v>
      </c>
      <c r="V13" s="32">
        <f t="shared" si="17"/>
        <v>363.46</v>
      </c>
      <c r="W13" s="32">
        <f t="shared" si="17"/>
        <v>391.9</v>
      </c>
      <c r="X13" s="32">
        <f t="shared" si="17"/>
        <v>415.9</v>
      </c>
      <c r="Y13" s="32">
        <f t="shared" si="17"/>
        <v>439.9</v>
      </c>
      <c r="Z13" s="32">
        <f t="shared" si="17"/>
        <v>463.9</v>
      </c>
      <c r="AA13" s="32">
        <f t="shared" si="17"/>
        <v>483.1</v>
      </c>
      <c r="AB13" s="32">
        <f t="shared" ref="AB13:AK15" si="18">SUMIF($B$66:$B$91,$B13,AB$66:AB$91)</f>
        <v>507.1</v>
      </c>
      <c r="AC13" s="32">
        <f t="shared" si="18"/>
        <v>531.1</v>
      </c>
      <c r="AD13" s="32">
        <f t="shared" si="18"/>
        <v>555.1</v>
      </c>
      <c r="AE13" s="32">
        <f t="shared" si="18"/>
        <v>579.1</v>
      </c>
      <c r="AF13" s="32">
        <f t="shared" si="18"/>
        <v>598.29999999999995</v>
      </c>
      <c r="AG13" s="32">
        <f t="shared" si="18"/>
        <v>622.29999999999995</v>
      </c>
      <c r="AH13" s="32">
        <f t="shared" si="18"/>
        <v>646.29999999999995</v>
      </c>
      <c r="AI13" s="32">
        <f t="shared" si="18"/>
        <v>670.3</v>
      </c>
      <c r="AJ13" s="32">
        <f t="shared" si="18"/>
        <v>694.3</v>
      </c>
      <c r="AK13" s="32">
        <f t="shared" si="18"/>
        <v>718.3</v>
      </c>
      <c r="AL13" s="32">
        <f t="shared" ref="AL13:AU15" si="19">SUMIF($B$66:$B$91,$B13,AL$66:AL$91)</f>
        <v>742.3</v>
      </c>
      <c r="AM13" s="32">
        <f t="shared" si="19"/>
        <v>766.3</v>
      </c>
      <c r="AN13" s="32">
        <f t="shared" si="19"/>
        <v>790.3</v>
      </c>
      <c r="AO13" s="32">
        <f t="shared" si="19"/>
        <v>814.3</v>
      </c>
      <c r="AP13" s="32">
        <f t="shared" si="19"/>
        <v>814.3</v>
      </c>
      <c r="AQ13" s="32">
        <f t="shared" si="19"/>
        <v>814.3</v>
      </c>
      <c r="AR13" s="32">
        <f t="shared" si="19"/>
        <v>838.3</v>
      </c>
      <c r="AS13" s="32">
        <f t="shared" si="19"/>
        <v>862.3</v>
      </c>
      <c r="AT13" s="32">
        <f t="shared" si="19"/>
        <v>886.3</v>
      </c>
      <c r="AU13" s="32">
        <f t="shared" si="19"/>
        <v>910.3</v>
      </c>
      <c r="AV13" s="32">
        <f t="shared" ref="AV13:BP15" si="20">SUMIF($B$66:$B$91,$B13,AV$66:AV$91)</f>
        <v>934.3</v>
      </c>
      <c r="AW13" s="32">
        <f t="shared" si="20"/>
        <v>958.3</v>
      </c>
      <c r="AX13" s="32">
        <f t="shared" si="20"/>
        <v>977.5</v>
      </c>
      <c r="AY13" s="32">
        <f t="shared" si="20"/>
        <v>1001.5</v>
      </c>
      <c r="AZ13" s="32">
        <f t="shared" si="20"/>
        <v>1003.5</v>
      </c>
      <c r="BA13" s="32">
        <f t="shared" si="20"/>
        <v>1006</v>
      </c>
      <c r="BB13" s="32">
        <f t="shared" si="20"/>
        <v>1008.5</v>
      </c>
      <c r="BC13" s="32">
        <f t="shared" si="20"/>
        <v>1010.5</v>
      </c>
      <c r="BD13" s="32">
        <f t="shared" si="20"/>
        <v>1013</v>
      </c>
      <c r="BE13" s="32">
        <f t="shared" si="20"/>
        <v>1015.5</v>
      </c>
      <c r="BF13" s="32">
        <f t="shared" si="20"/>
        <v>1018</v>
      </c>
      <c r="BG13" s="32">
        <f t="shared" si="20"/>
        <v>1020.5</v>
      </c>
      <c r="BH13" s="32">
        <f t="shared" si="20"/>
        <v>1023</v>
      </c>
      <c r="BI13" s="32">
        <f t="shared" si="20"/>
        <v>1025.5</v>
      </c>
      <c r="BJ13" s="32">
        <f t="shared" si="20"/>
        <v>1028</v>
      </c>
      <c r="BK13" s="32">
        <f t="shared" si="20"/>
        <v>1030.5</v>
      </c>
      <c r="BL13" s="32">
        <f t="shared" si="20"/>
        <v>1032.5</v>
      </c>
      <c r="BM13" s="32">
        <f t="shared" si="20"/>
        <v>1035</v>
      </c>
      <c r="BN13" s="32">
        <f t="shared" si="20"/>
        <v>1037.5</v>
      </c>
      <c r="BO13" s="32">
        <f t="shared" si="20"/>
        <v>1040</v>
      </c>
      <c r="BP13" s="32">
        <f t="shared" si="20"/>
        <v>1041.5</v>
      </c>
    </row>
    <row r="14" spans="1:68" ht="12.75" hidden="1" customHeight="1" outlineLevel="1" x14ac:dyDescent="0.2">
      <c r="A14" s="30"/>
      <c r="B14" s="28">
        <f>Remaining!A14</f>
        <v>250</v>
      </c>
      <c r="C14" s="28" t="str">
        <f>Remaining!B14</f>
        <v xml:space="preserve">Estimating                     </v>
      </c>
      <c r="D14" s="32">
        <f t="shared" si="15"/>
        <v>397</v>
      </c>
      <c r="E14" s="32">
        <f t="shared" si="15"/>
        <v>0</v>
      </c>
      <c r="F14" s="32">
        <f t="shared" si="15"/>
        <v>397</v>
      </c>
      <c r="G14" s="32"/>
      <c r="H14" s="32">
        <f t="shared" si="16"/>
        <v>0</v>
      </c>
      <c r="I14" s="32">
        <f t="shared" si="16"/>
        <v>0</v>
      </c>
      <c r="J14" s="32">
        <f t="shared" si="16"/>
        <v>0</v>
      </c>
      <c r="K14" s="32">
        <f t="shared" si="16"/>
        <v>0</v>
      </c>
      <c r="L14" s="32">
        <f t="shared" si="16"/>
        <v>0</v>
      </c>
      <c r="M14" s="32">
        <f t="shared" si="16"/>
        <v>10</v>
      </c>
      <c r="N14" s="32">
        <f t="shared" si="16"/>
        <v>20</v>
      </c>
      <c r="O14" s="32">
        <f t="shared" si="16"/>
        <v>32</v>
      </c>
      <c r="P14" s="32">
        <f t="shared" si="16"/>
        <v>32</v>
      </c>
      <c r="Q14" s="32">
        <f t="shared" si="16"/>
        <v>32</v>
      </c>
      <c r="R14" s="32">
        <f t="shared" si="17"/>
        <v>41</v>
      </c>
      <c r="S14" s="32">
        <f t="shared" si="17"/>
        <v>86</v>
      </c>
      <c r="T14" s="32">
        <f t="shared" si="17"/>
        <v>131</v>
      </c>
      <c r="U14" s="32">
        <f t="shared" si="17"/>
        <v>176</v>
      </c>
      <c r="V14" s="32">
        <f t="shared" si="17"/>
        <v>212</v>
      </c>
      <c r="W14" s="32">
        <f t="shared" si="17"/>
        <v>257</v>
      </c>
      <c r="X14" s="32">
        <f t="shared" si="17"/>
        <v>267</v>
      </c>
      <c r="Y14" s="32">
        <f t="shared" si="17"/>
        <v>277</v>
      </c>
      <c r="Z14" s="32">
        <f t="shared" si="17"/>
        <v>317</v>
      </c>
      <c r="AA14" s="32">
        <f t="shared" si="17"/>
        <v>317</v>
      </c>
      <c r="AB14" s="32">
        <f t="shared" si="18"/>
        <v>317</v>
      </c>
      <c r="AC14" s="32">
        <f t="shared" si="18"/>
        <v>317</v>
      </c>
      <c r="AD14" s="32">
        <f t="shared" si="18"/>
        <v>317</v>
      </c>
      <c r="AE14" s="32">
        <f t="shared" si="18"/>
        <v>317</v>
      </c>
      <c r="AF14" s="32">
        <f t="shared" si="18"/>
        <v>317</v>
      </c>
      <c r="AG14" s="32">
        <f t="shared" si="18"/>
        <v>317</v>
      </c>
      <c r="AH14" s="32">
        <f t="shared" si="18"/>
        <v>317</v>
      </c>
      <c r="AI14" s="32">
        <f t="shared" si="18"/>
        <v>317</v>
      </c>
      <c r="AJ14" s="32">
        <f t="shared" si="18"/>
        <v>317</v>
      </c>
      <c r="AK14" s="32">
        <f t="shared" si="18"/>
        <v>317</v>
      </c>
      <c r="AL14" s="32">
        <f t="shared" si="19"/>
        <v>317</v>
      </c>
      <c r="AM14" s="32">
        <f t="shared" si="19"/>
        <v>317</v>
      </c>
      <c r="AN14" s="32">
        <f t="shared" si="19"/>
        <v>317</v>
      </c>
      <c r="AO14" s="32">
        <f t="shared" si="19"/>
        <v>317</v>
      </c>
      <c r="AP14" s="32">
        <f t="shared" si="19"/>
        <v>317</v>
      </c>
      <c r="AQ14" s="32">
        <f t="shared" si="19"/>
        <v>317</v>
      </c>
      <c r="AR14" s="32">
        <f t="shared" si="19"/>
        <v>317</v>
      </c>
      <c r="AS14" s="32">
        <f t="shared" si="19"/>
        <v>317</v>
      </c>
      <c r="AT14" s="32">
        <f t="shared" si="19"/>
        <v>317</v>
      </c>
      <c r="AU14" s="32">
        <f t="shared" si="19"/>
        <v>317</v>
      </c>
      <c r="AV14" s="32">
        <f t="shared" si="20"/>
        <v>317</v>
      </c>
      <c r="AW14" s="32">
        <f t="shared" si="20"/>
        <v>322.33</v>
      </c>
      <c r="AX14" s="32">
        <f t="shared" si="20"/>
        <v>333</v>
      </c>
      <c r="AY14" s="32">
        <f t="shared" si="20"/>
        <v>346.33</v>
      </c>
      <c r="AZ14" s="32">
        <f t="shared" si="20"/>
        <v>359.67</v>
      </c>
      <c r="BA14" s="32">
        <f t="shared" si="20"/>
        <v>373</v>
      </c>
      <c r="BB14" s="32">
        <f t="shared" si="20"/>
        <v>386.33</v>
      </c>
      <c r="BC14" s="32">
        <f t="shared" si="20"/>
        <v>397</v>
      </c>
      <c r="BD14" s="32">
        <f t="shared" si="20"/>
        <v>397</v>
      </c>
      <c r="BE14" s="32">
        <f t="shared" si="20"/>
        <v>397</v>
      </c>
      <c r="BF14" s="32">
        <f t="shared" si="20"/>
        <v>397</v>
      </c>
      <c r="BG14" s="32">
        <f t="shared" si="20"/>
        <v>397</v>
      </c>
      <c r="BH14" s="32">
        <f t="shared" si="20"/>
        <v>397</v>
      </c>
      <c r="BI14" s="32">
        <f t="shared" si="20"/>
        <v>397</v>
      </c>
      <c r="BJ14" s="32">
        <f t="shared" si="20"/>
        <v>397</v>
      </c>
      <c r="BK14" s="32">
        <f t="shared" si="20"/>
        <v>397</v>
      </c>
      <c r="BL14" s="32">
        <f t="shared" si="20"/>
        <v>397</v>
      </c>
      <c r="BM14" s="32">
        <f t="shared" si="20"/>
        <v>397</v>
      </c>
      <c r="BN14" s="32">
        <f t="shared" si="20"/>
        <v>397</v>
      </c>
      <c r="BO14" s="32">
        <f t="shared" si="20"/>
        <v>397</v>
      </c>
      <c r="BP14" s="32">
        <f t="shared" si="20"/>
        <v>397</v>
      </c>
    </row>
    <row r="15" spans="1:68" hidden="1" outlineLevel="1" x14ac:dyDescent="0.2">
      <c r="A15" s="30"/>
      <c r="B15" s="28">
        <f>Remaining!A15</f>
        <v>0</v>
      </c>
      <c r="C15" s="28">
        <f>Remaining!B15</f>
        <v>0</v>
      </c>
      <c r="D15" s="32">
        <f t="shared" si="15"/>
        <v>0</v>
      </c>
      <c r="E15" s="32">
        <f t="shared" si="15"/>
        <v>0</v>
      </c>
      <c r="F15" s="32">
        <f t="shared" si="15"/>
        <v>0</v>
      </c>
      <c r="G15" s="32"/>
      <c r="H15" s="32">
        <f t="shared" si="16"/>
        <v>0</v>
      </c>
      <c r="I15" s="32">
        <f t="shared" si="16"/>
        <v>0</v>
      </c>
      <c r="J15" s="32">
        <f t="shared" si="16"/>
        <v>0</v>
      </c>
      <c r="K15" s="32">
        <f t="shared" si="16"/>
        <v>0</v>
      </c>
      <c r="L15" s="32">
        <f t="shared" si="16"/>
        <v>0</v>
      </c>
      <c r="M15" s="32">
        <f t="shared" si="16"/>
        <v>0</v>
      </c>
      <c r="N15" s="32">
        <f t="shared" si="16"/>
        <v>0</v>
      </c>
      <c r="O15" s="32">
        <f t="shared" si="16"/>
        <v>0</v>
      </c>
      <c r="P15" s="32">
        <f t="shared" si="16"/>
        <v>0</v>
      </c>
      <c r="Q15" s="32">
        <f t="shared" si="16"/>
        <v>0</v>
      </c>
      <c r="R15" s="32">
        <f t="shared" si="17"/>
        <v>0</v>
      </c>
      <c r="S15" s="32">
        <f t="shared" si="17"/>
        <v>0</v>
      </c>
      <c r="T15" s="32">
        <f t="shared" si="17"/>
        <v>0</v>
      </c>
      <c r="U15" s="32">
        <f t="shared" si="17"/>
        <v>0</v>
      </c>
      <c r="V15" s="32">
        <f t="shared" si="17"/>
        <v>0</v>
      </c>
      <c r="W15" s="32">
        <f t="shared" si="17"/>
        <v>0</v>
      </c>
      <c r="X15" s="32">
        <f t="shared" si="17"/>
        <v>0</v>
      </c>
      <c r="Y15" s="32">
        <f t="shared" si="17"/>
        <v>0</v>
      </c>
      <c r="Z15" s="32">
        <f t="shared" si="17"/>
        <v>0</v>
      </c>
      <c r="AA15" s="32">
        <f t="shared" si="17"/>
        <v>0</v>
      </c>
      <c r="AB15" s="32">
        <f t="shared" si="18"/>
        <v>0</v>
      </c>
      <c r="AC15" s="32">
        <f t="shared" si="18"/>
        <v>0</v>
      </c>
      <c r="AD15" s="32">
        <f t="shared" si="18"/>
        <v>0</v>
      </c>
      <c r="AE15" s="32">
        <f t="shared" si="18"/>
        <v>0</v>
      </c>
      <c r="AF15" s="32">
        <f t="shared" si="18"/>
        <v>0</v>
      </c>
      <c r="AG15" s="32">
        <f t="shared" si="18"/>
        <v>0</v>
      </c>
      <c r="AH15" s="32">
        <f t="shared" si="18"/>
        <v>0</v>
      </c>
      <c r="AI15" s="32">
        <f t="shared" si="18"/>
        <v>0</v>
      </c>
      <c r="AJ15" s="32">
        <f t="shared" si="18"/>
        <v>0</v>
      </c>
      <c r="AK15" s="32">
        <f t="shared" si="18"/>
        <v>0</v>
      </c>
      <c r="AL15" s="32">
        <f t="shared" si="19"/>
        <v>0</v>
      </c>
      <c r="AM15" s="32">
        <f t="shared" si="19"/>
        <v>0</v>
      </c>
      <c r="AN15" s="32">
        <f t="shared" si="19"/>
        <v>0</v>
      </c>
      <c r="AO15" s="32">
        <f t="shared" si="19"/>
        <v>0</v>
      </c>
      <c r="AP15" s="32">
        <f t="shared" si="19"/>
        <v>0</v>
      </c>
      <c r="AQ15" s="32">
        <f t="shared" si="19"/>
        <v>0</v>
      </c>
      <c r="AR15" s="32">
        <f t="shared" si="19"/>
        <v>0</v>
      </c>
      <c r="AS15" s="32">
        <f t="shared" si="19"/>
        <v>0</v>
      </c>
      <c r="AT15" s="32">
        <f t="shared" si="19"/>
        <v>0</v>
      </c>
      <c r="AU15" s="32">
        <f t="shared" si="19"/>
        <v>0</v>
      </c>
      <c r="AV15" s="32">
        <f t="shared" si="20"/>
        <v>0</v>
      </c>
      <c r="AW15" s="32">
        <f t="shared" si="20"/>
        <v>0</v>
      </c>
      <c r="AX15" s="32">
        <f t="shared" si="20"/>
        <v>0</v>
      </c>
      <c r="AY15" s="32">
        <f t="shared" si="20"/>
        <v>0</v>
      </c>
      <c r="AZ15" s="32">
        <f t="shared" si="20"/>
        <v>0</v>
      </c>
      <c r="BA15" s="32">
        <f t="shared" si="20"/>
        <v>0</v>
      </c>
      <c r="BB15" s="32">
        <f t="shared" si="20"/>
        <v>0</v>
      </c>
      <c r="BC15" s="32">
        <f t="shared" si="20"/>
        <v>0</v>
      </c>
      <c r="BD15" s="32">
        <f t="shared" si="20"/>
        <v>0</v>
      </c>
      <c r="BE15" s="32">
        <f t="shared" si="20"/>
        <v>0</v>
      </c>
      <c r="BF15" s="32">
        <f t="shared" si="20"/>
        <v>0</v>
      </c>
      <c r="BG15" s="32">
        <f t="shared" si="20"/>
        <v>0</v>
      </c>
      <c r="BH15" s="32">
        <f t="shared" si="20"/>
        <v>0</v>
      </c>
      <c r="BI15" s="32">
        <f t="shared" si="20"/>
        <v>0</v>
      </c>
      <c r="BJ15" s="32">
        <f t="shared" si="20"/>
        <v>0</v>
      </c>
      <c r="BK15" s="32">
        <f t="shared" si="20"/>
        <v>0</v>
      </c>
      <c r="BL15" s="32">
        <f t="shared" si="20"/>
        <v>0</v>
      </c>
      <c r="BM15" s="32">
        <f t="shared" si="20"/>
        <v>0</v>
      </c>
      <c r="BN15" s="32">
        <f t="shared" si="20"/>
        <v>0</v>
      </c>
      <c r="BO15" s="32">
        <f t="shared" si="20"/>
        <v>0</v>
      </c>
      <c r="BP15" s="32">
        <f t="shared" si="20"/>
        <v>0</v>
      </c>
    </row>
    <row r="16" spans="1:68" ht="12.75" customHeight="1" collapsed="1" x14ac:dyDescent="0.2">
      <c r="A16" s="30"/>
      <c r="B16" s="149" t="str">
        <f>Remaining!A16</f>
        <v>03.</v>
      </c>
      <c r="C16" s="150" t="str">
        <f>Remaining!B16</f>
        <v xml:space="preserve">Document Control               </v>
      </c>
      <c r="D16" s="150">
        <f>SUM(D17:D18)</f>
        <v>806</v>
      </c>
      <c r="E16" s="150">
        <f t="shared" ref="E16:AZ16" si="21">SUM(E17:E18)</f>
        <v>0</v>
      </c>
      <c r="F16" s="150">
        <f t="shared" si="21"/>
        <v>806</v>
      </c>
      <c r="G16" s="150"/>
      <c r="H16" s="150">
        <f t="shared" si="21"/>
        <v>1.67</v>
      </c>
      <c r="I16" s="150">
        <f t="shared" si="21"/>
        <v>3.33</v>
      </c>
      <c r="J16" s="150">
        <f t="shared" si="21"/>
        <v>5</v>
      </c>
      <c r="K16" s="150">
        <f t="shared" si="21"/>
        <v>6.33</v>
      </c>
      <c r="L16" s="150">
        <f t="shared" si="21"/>
        <v>8</v>
      </c>
      <c r="M16" s="150">
        <f t="shared" si="21"/>
        <v>28.5</v>
      </c>
      <c r="N16" s="150">
        <f t="shared" si="21"/>
        <v>49</v>
      </c>
      <c r="O16" s="150">
        <f t="shared" si="21"/>
        <v>69.5</v>
      </c>
      <c r="P16" s="150">
        <f t="shared" si="21"/>
        <v>90</v>
      </c>
      <c r="Q16" s="150">
        <f t="shared" si="21"/>
        <v>106.4</v>
      </c>
      <c r="R16" s="150">
        <f t="shared" si="21"/>
        <v>126.9</v>
      </c>
      <c r="S16" s="150">
        <f t="shared" si="21"/>
        <v>147.4</v>
      </c>
      <c r="T16" s="150">
        <f t="shared" si="21"/>
        <v>167.9</v>
      </c>
      <c r="U16" s="150">
        <f t="shared" si="21"/>
        <v>188.4</v>
      </c>
      <c r="V16" s="150">
        <f t="shared" si="21"/>
        <v>204.8</v>
      </c>
      <c r="W16" s="150">
        <f t="shared" si="21"/>
        <v>225.3</v>
      </c>
      <c r="X16" s="150">
        <f t="shared" si="21"/>
        <v>245.8</v>
      </c>
      <c r="Y16" s="150">
        <f t="shared" si="21"/>
        <v>266.3</v>
      </c>
      <c r="Z16" s="150">
        <f t="shared" si="21"/>
        <v>286.8</v>
      </c>
      <c r="AA16" s="150">
        <f t="shared" si="21"/>
        <v>303.2</v>
      </c>
      <c r="AB16" s="150">
        <f t="shared" si="21"/>
        <v>323.7</v>
      </c>
      <c r="AC16" s="150">
        <f t="shared" si="21"/>
        <v>344.2</v>
      </c>
      <c r="AD16" s="150">
        <f t="shared" si="21"/>
        <v>364.7</v>
      </c>
      <c r="AE16" s="150">
        <f t="shared" si="21"/>
        <v>385.2</v>
      </c>
      <c r="AF16" s="150">
        <f t="shared" si="21"/>
        <v>401.6</v>
      </c>
      <c r="AG16" s="150">
        <f t="shared" si="21"/>
        <v>422.1</v>
      </c>
      <c r="AH16" s="150">
        <f t="shared" si="21"/>
        <v>442.6</v>
      </c>
      <c r="AI16" s="150">
        <f t="shared" si="21"/>
        <v>463.1</v>
      </c>
      <c r="AJ16" s="150">
        <f t="shared" si="21"/>
        <v>483.6</v>
      </c>
      <c r="AK16" s="150">
        <f t="shared" si="21"/>
        <v>504.1</v>
      </c>
      <c r="AL16" s="150">
        <f t="shared" si="21"/>
        <v>524.6</v>
      </c>
      <c r="AM16" s="150">
        <f t="shared" si="21"/>
        <v>545.1</v>
      </c>
      <c r="AN16" s="150">
        <f t="shared" si="21"/>
        <v>565.6</v>
      </c>
      <c r="AO16" s="150">
        <f t="shared" si="21"/>
        <v>586.1</v>
      </c>
      <c r="AP16" s="150">
        <f t="shared" si="21"/>
        <v>586.1</v>
      </c>
      <c r="AQ16" s="150">
        <f t="shared" si="21"/>
        <v>586.1</v>
      </c>
      <c r="AR16" s="150">
        <f t="shared" si="21"/>
        <v>606.6</v>
      </c>
      <c r="AS16" s="150">
        <f t="shared" si="21"/>
        <v>627.1</v>
      </c>
      <c r="AT16" s="150">
        <f t="shared" si="21"/>
        <v>647.6</v>
      </c>
      <c r="AU16" s="150">
        <f t="shared" si="21"/>
        <v>668.1</v>
      </c>
      <c r="AV16" s="150">
        <f t="shared" si="21"/>
        <v>688.6</v>
      </c>
      <c r="AW16" s="150">
        <f t="shared" si="21"/>
        <v>709.1</v>
      </c>
      <c r="AX16" s="150">
        <f t="shared" si="21"/>
        <v>725.5</v>
      </c>
      <c r="AY16" s="150">
        <f t="shared" si="21"/>
        <v>746</v>
      </c>
      <c r="AZ16" s="150">
        <f t="shared" si="21"/>
        <v>749</v>
      </c>
      <c r="BA16" s="150">
        <f t="shared" ref="BA16:BJ16" si="22">SUM(BA17:BA18)</f>
        <v>752.75</v>
      </c>
      <c r="BB16" s="150">
        <f t="shared" si="22"/>
        <v>756.5</v>
      </c>
      <c r="BC16" s="150">
        <f t="shared" si="22"/>
        <v>759.5</v>
      </c>
      <c r="BD16" s="150">
        <f t="shared" si="22"/>
        <v>763.25</v>
      </c>
      <c r="BE16" s="150">
        <f t="shared" si="22"/>
        <v>767</v>
      </c>
      <c r="BF16" s="150">
        <f t="shared" si="22"/>
        <v>770.75</v>
      </c>
      <c r="BG16" s="150">
        <f t="shared" si="22"/>
        <v>774.5</v>
      </c>
      <c r="BH16" s="150">
        <f t="shared" si="22"/>
        <v>778.25</v>
      </c>
      <c r="BI16" s="150">
        <f t="shared" si="22"/>
        <v>782</v>
      </c>
      <c r="BJ16" s="150">
        <f t="shared" si="22"/>
        <v>785.75</v>
      </c>
      <c r="BK16" s="150">
        <f t="shared" ref="BK16:BP16" si="23">SUM(BK17:BK18)</f>
        <v>789.5</v>
      </c>
      <c r="BL16" s="150">
        <f t="shared" si="23"/>
        <v>792.5</v>
      </c>
      <c r="BM16" s="150">
        <f t="shared" si="23"/>
        <v>796.25</v>
      </c>
      <c r="BN16" s="150">
        <f t="shared" si="23"/>
        <v>800</v>
      </c>
      <c r="BO16" s="150">
        <f t="shared" si="23"/>
        <v>803.75</v>
      </c>
      <c r="BP16" s="150">
        <f t="shared" si="23"/>
        <v>806</v>
      </c>
    </row>
    <row r="17" spans="1:68" ht="12.75" hidden="1" customHeight="1" outlineLevel="1" x14ac:dyDescent="0.2">
      <c r="A17" s="30"/>
      <c r="B17" s="28">
        <f>Remaining!A17</f>
        <v>280</v>
      </c>
      <c r="C17" s="28" t="str">
        <f>Remaining!B17</f>
        <v xml:space="preserve">Document Control               </v>
      </c>
      <c r="D17" s="32">
        <f t="shared" ref="D17:F18" si="24">SUMIF($B$66:$B$91,$B17,D$66:D$91)</f>
        <v>806</v>
      </c>
      <c r="E17" s="32">
        <f t="shared" si="24"/>
        <v>0</v>
      </c>
      <c r="F17" s="32">
        <f t="shared" si="24"/>
        <v>806</v>
      </c>
      <c r="G17" s="32"/>
      <c r="H17" s="32">
        <f t="shared" ref="H17:Q18" si="25">SUMIF($B$66:$B$91,$B17,H$66:H$91)</f>
        <v>1.67</v>
      </c>
      <c r="I17" s="32">
        <f t="shared" si="25"/>
        <v>3.33</v>
      </c>
      <c r="J17" s="32">
        <f t="shared" si="25"/>
        <v>5</v>
      </c>
      <c r="K17" s="32">
        <f t="shared" si="25"/>
        <v>6.33</v>
      </c>
      <c r="L17" s="32">
        <f t="shared" si="25"/>
        <v>8</v>
      </c>
      <c r="M17" s="32">
        <f t="shared" si="25"/>
        <v>28.5</v>
      </c>
      <c r="N17" s="32">
        <f t="shared" si="25"/>
        <v>49</v>
      </c>
      <c r="O17" s="32">
        <f t="shared" si="25"/>
        <v>69.5</v>
      </c>
      <c r="P17" s="32">
        <f t="shared" si="25"/>
        <v>90</v>
      </c>
      <c r="Q17" s="32">
        <f t="shared" si="25"/>
        <v>106.4</v>
      </c>
      <c r="R17" s="32">
        <f t="shared" ref="R17:AA18" si="26">SUMIF($B$66:$B$91,$B17,R$66:R$91)</f>
        <v>126.9</v>
      </c>
      <c r="S17" s="32">
        <f t="shared" si="26"/>
        <v>147.4</v>
      </c>
      <c r="T17" s="32">
        <f t="shared" si="26"/>
        <v>167.9</v>
      </c>
      <c r="U17" s="32">
        <f t="shared" si="26"/>
        <v>188.4</v>
      </c>
      <c r="V17" s="32">
        <f t="shared" si="26"/>
        <v>204.8</v>
      </c>
      <c r="W17" s="32">
        <f t="shared" si="26"/>
        <v>225.3</v>
      </c>
      <c r="X17" s="32">
        <f t="shared" si="26"/>
        <v>245.8</v>
      </c>
      <c r="Y17" s="32">
        <f t="shared" si="26"/>
        <v>266.3</v>
      </c>
      <c r="Z17" s="32">
        <f t="shared" si="26"/>
        <v>286.8</v>
      </c>
      <c r="AA17" s="32">
        <f t="shared" si="26"/>
        <v>303.2</v>
      </c>
      <c r="AB17" s="32">
        <f t="shared" ref="AB17:AK18" si="27">SUMIF($B$66:$B$91,$B17,AB$66:AB$91)</f>
        <v>323.7</v>
      </c>
      <c r="AC17" s="32">
        <f t="shared" si="27"/>
        <v>344.2</v>
      </c>
      <c r="AD17" s="32">
        <f t="shared" si="27"/>
        <v>364.7</v>
      </c>
      <c r="AE17" s="32">
        <f t="shared" si="27"/>
        <v>385.2</v>
      </c>
      <c r="AF17" s="32">
        <f t="shared" si="27"/>
        <v>401.6</v>
      </c>
      <c r="AG17" s="32">
        <f t="shared" si="27"/>
        <v>422.1</v>
      </c>
      <c r="AH17" s="32">
        <f t="shared" si="27"/>
        <v>442.6</v>
      </c>
      <c r="AI17" s="32">
        <f t="shared" si="27"/>
        <v>463.1</v>
      </c>
      <c r="AJ17" s="32">
        <f t="shared" si="27"/>
        <v>483.6</v>
      </c>
      <c r="AK17" s="32">
        <f t="shared" si="27"/>
        <v>504.1</v>
      </c>
      <c r="AL17" s="32">
        <f t="shared" ref="AL17:AU18" si="28">SUMIF($B$66:$B$91,$B17,AL$66:AL$91)</f>
        <v>524.6</v>
      </c>
      <c r="AM17" s="32">
        <f t="shared" si="28"/>
        <v>545.1</v>
      </c>
      <c r="AN17" s="32">
        <f t="shared" si="28"/>
        <v>565.6</v>
      </c>
      <c r="AO17" s="32">
        <f t="shared" si="28"/>
        <v>586.1</v>
      </c>
      <c r="AP17" s="32">
        <f t="shared" si="28"/>
        <v>586.1</v>
      </c>
      <c r="AQ17" s="32">
        <f t="shared" si="28"/>
        <v>586.1</v>
      </c>
      <c r="AR17" s="32">
        <f t="shared" si="28"/>
        <v>606.6</v>
      </c>
      <c r="AS17" s="32">
        <f t="shared" si="28"/>
        <v>627.1</v>
      </c>
      <c r="AT17" s="32">
        <f t="shared" si="28"/>
        <v>647.6</v>
      </c>
      <c r="AU17" s="32">
        <f t="shared" si="28"/>
        <v>668.1</v>
      </c>
      <c r="AV17" s="32">
        <f t="shared" ref="AV17:BP18" si="29">SUMIF($B$66:$B$91,$B17,AV$66:AV$91)</f>
        <v>688.6</v>
      </c>
      <c r="AW17" s="32">
        <f t="shared" si="29"/>
        <v>709.1</v>
      </c>
      <c r="AX17" s="32">
        <f t="shared" si="29"/>
        <v>725.5</v>
      </c>
      <c r="AY17" s="32">
        <f t="shared" si="29"/>
        <v>746</v>
      </c>
      <c r="AZ17" s="32">
        <f t="shared" si="29"/>
        <v>749</v>
      </c>
      <c r="BA17" s="32">
        <f t="shared" si="29"/>
        <v>752.75</v>
      </c>
      <c r="BB17" s="32">
        <f t="shared" si="29"/>
        <v>756.5</v>
      </c>
      <c r="BC17" s="32">
        <f t="shared" si="29"/>
        <v>759.5</v>
      </c>
      <c r="BD17" s="32">
        <f t="shared" si="29"/>
        <v>763.25</v>
      </c>
      <c r="BE17" s="32">
        <f t="shared" si="29"/>
        <v>767</v>
      </c>
      <c r="BF17" s="32">
        <f t="shared" si="29"/>
        <v>770.75</v>
      </c>
      <c r="BG17" s="32">
        <f t="shared" si="29"/>
        <v>774.5</v>
      </c>
      <c r="BH17" s="32">
        <f t="shared" si="29"/>
        <v>778.25</v>
      </c>
      <c r="BI17" s="32">
        <f t="shared" si="29"/>
        <v>782</v>
      </c>
      <c r="BJ17" s="32">
        <f t="shared" si="29"/>
        <v>785.75</v>
      </c>
      <c r="BK17" s="32">
        <f t="shared" si="29"/>
        <v>789.5</v>
      </c>
      <c r="BL17" s="32">
        <f t="shared" si="29"/>
        <v>792.5</v>
      </c>
      <c r="BM17" s="32">
        <f t="shared" si="29"/>
        <v>796.25</v>
      </c>
      <c r="BN17" s="32">
        <f t="shared" si="29"/>
        <v>800</v>
      </c>
      <c r="BO17" s="32">
        <f t="shared" si="29"/>
        <v>803.75</v>
      </c>
      <c r="BP17" s="32">
        <f t="shared" si="29"/>
        <v>806</v>
      </c>
    </row>
    <row r="18" spans="1:68" ht="12.75" hidden="1" customHeight="1" outlineLevel="1" x14ac:dyDescent="0.2">
      <c r="A18" s="30"/>
      <c r="B18" s="28">
        <f>Remaining!A18</f>
        <v>0</v>
      </c>
      <c r="C18" s="28">
        <f>Remaining!B18</f>
        <v>0</v>
      </c>
      <c r="D18" s="32">
        <f t="shared" si="24"/>
        <v>0</v>
      </c>
      <c r="E18" s="32">
        <f t="shared" si="24"/>
        <v>0</v>
      </c>
      <c r="F18" s="32">
        <f t="shared" si="24"/>
        <v>0</v>
      </c>
      <c r="G18" s="32"/>
      <c r="H18" s="32">
        <f t="shared" si="25"/>
        <v>0</v>
      </c>
      <c r="I18" s="32">
        <f t="shared" si="25"/>
        <v>0</v>
      </c>
      <c r="J18" s="32">
        <f t="shared" si="25"/>
        <v>0</v>
      </c>
      <c r="K18" s="32">
        <f t="shared" si="25"/>
        <v>0</v>
      </c>
      <c r="L18" s="32">
        <f t="shared" si="25"/>
        <v>0</v>
      </c>
      <c r="M18" s="32">
        <f t="shared" si="25"/>
        <v>0</v>
      </c>
      <c r="N18" s="32">
        <f t="shared" si="25"/>
        <v>0</v>
      </c>
      <c r="O18" s="32">
        <f t="shared" si="25"/>
        <v>0</v>
      </c>
      <c r="P18" s="32">
        <f t="shared" si="25"/>
        <v>0</v>
      </c>
      <c r="Q18" s="32">
        <f t="shared" si="25"/>
        <v>0</v>
      </c>
      <c r="R18" s="32">
        <f t="shared" si="26"/>
        <v>0</v>
      </c>
      <c r="S18" s="32">
        <f t="shared" si="26"/>
        <v>0</v>
      </c>
      <c r="T18" s="32">
        <f t="shared" si="26"/>
        <v>0</v>
      </c>
      <c r="U18" s="32">
        <f t="shared" si="26"/>
        <v>0</v>
      </c>
      <c r="V18" s="32">
        <f t="shared" si="26"/>
        <v>0</v>
      </c>
      <c r="W18" s="32">
        <f t="shared" si="26"/>
        <v>0</v>
      </c>
      <c r="X18" s="32">
        <f t="shared" si="26"/>
        <v>0</v>
      </c>
      <c r="Y18" s="32">
        <f t="shared" si="26"/>
        <v>0</v>
      </c>
      <c r="Z18" s="32">
        <f t="shared" si="26"/>
        <v>0</v>
      </c>
      <c r="AA18" s="32">
        <f t="shared" si="26"/>
        <v>0</v>
      </c>
      <c r="AB18" s="32">
        <f t="shared" si="27"/>
        <v>0</v>
      </c>
      <c r="AC18" s="32">
        <f t="shared" si="27"/>
        <v>0</v>
      </c>
      <c r="AD18" s="32">
        <f t="shared" si="27"/>
        <v>0</v>
      </c>
      <c r="AE18" s="32">
        <f t="shared" si="27"/>
        <v>0</v>
      </c>
      <c r="AF18" s="32">
        <f t="shared" si="27"/>
        <v>0</v>
      </c>
      <c r="AG18" s="32">
        <f t="shared" si="27"/>
        <v>0</v>
      </c>
      <c r="AH18" s="32">
        <f t="shared" si="27"/>
        <v>0</v>
      </c>
      <c r="AI18" s="32">
        <f t="shared" si="27"/>
        <v>0</v>
      </c>
      <c r="AJ18" s="32">
        <f t="shared" si="27"/>
        <v>0</v>
      </c>
      <c r="AK18" s="32">
        <f t="shared" si="27"/>
        <v>0</v>
      </c>
      <c r="AL18" s="32">
        <f t="shared" si="28"/>
        <v>0</v>
      </c>
      <c r="AM18" s="32">
        <f t="shared" si="28"/>
        <v>0</v>
      </c>
      <c r="AN18" s="32">
        <f t="shared" si="28"/>
        <v>0</v>
      </c>
      <c r="AO18" s="32">
        <f t="shared" si="28"/>
        <v>0</v>
      </c>
      <c r="AP18" s="32">
        <f t="shared" si="28"/>
        <v>0</v>
      </c>
      <c r="AQ18" s="32">
        <f t="shared" si="28"/>
        <v>0</v>
      </c>
      <c r="AR18" s="32">
        <f t="shared" si="28"/>
        <v>0</v>
      </c>
      <c r="AS18" s="32">
        <f t="shared" si="28"/>
        <v>0</v>
      </c>
      <c r="AT18" s="32">
        <f t="shared" si="28"/>
        <v>0</v>
      </c>
      <c r="AU18" s="32">
        <f t="shared" si="28"/>
        <v>0</v>
      </c>
      <c r="AV18" s="32">
        <f t="shared" si="29"/>
        <v>0</v>
      </c>
      <c r="AW18" s="32">
        <f t="shared" si="29"/>
        <v>0</v>
      </c>
      <c r="AX18" s="32">
        <f t="shared" si="29"/>
        <v>0</v>
      </c>
      <c r="AY18" s="32">
        <f t="shared" si="29"/>
        <v>0</v>
      </c>
      <c r="AZ18" s="32">
        <f t="shared" si="29"/>
        <v>0</v>
      </c>
      <c r="BA18" s="32">
        <f t="shared" si="29"/>
        <v>0</v>
      </c>
      <c r="BB18" s="32">
        <f t="shared" si="29"/>
        <v>0</v>
      </c>
      <c r="BC18" s="32">
        <f t="shared" si="29"/>
        <v>0</v>
      </c>
      <c r="BD18" s="32">
        <f t="shared" si="29"/>
        <v>0</v>
      </c>
      <c r="BE18" s="32">
        <f t="shared" si="29"/>
        <v>0</v>
      </c>
      <c r="BF18" s="32">
        <f t="shared" si="29"/>
        <v>0</v>
      </c>
      <c r="BG18" s="32">
        <f t="shared" si="29"/>
        <v>0</v>
      </c>
      <c r="BH18" s="32">
        <f t="shared" si="29"/>
        <v>0</v>
      </c>
      <c r="BI18" s="32">
        <f t="shared" si="29"/>
        <v>0</v>
      </c>
      <c r="BJ18" s="32">
        <f t="shared" si="29"/>
        <v>0</v>
      </c>
      <c r="BK18" s="32">
        <f t="shared" si="29"/>
        <v>0</v>
      </c>
      <c r="BL18" s="32">
        <f t="shared" si="29"/>
        <v>0</v>
      </c>
      <c r="BM18" s="32">
        <f t="shared" si="29"/>
        <v>0</v>
      </c>
      <c r="BN18" s="32">
        <f t="shared" si="29"/>
        <v>0</v>
      </c>
      <c r="BO18" s="32">
        <f t="shared" si="29"/>
        <v>0</v>
      </c>
      <c r="BP18" s="32">
        <f t="shared" si="29"/>
        <v>0</v>
      </c>
    </row>
    <row r="19" spans="1:68" collapsed="1" x14ac:dyDescent="0.2">
      <c r="A19" s="30"/>
      <c r="B19" s="149" t="str">
        <f>Remaining!A19</f>
        <v>04.</v>
      </c>
      <c r="C19" s="150" t="str">
        <f>Remaining!B19</f>
        <v>Process Engineering &amp; Design</v>
      </c>
      <c r="D19" s="150">
        <f>SUM(D20:D21)</f>
        <v>981.5</v>
      </c>
      <c r="E19" s="150">
        <f t="shared" ref="E19:AZ19" si="30">SUM(E20:E21)</f>
        <v>0</v>
      </c>
      <c r="F19" s="150">
        <f t="shared" si="30"/>
        <v>981.5</v>
      </c>
      <c r="G19" s="32"/>
      <c r="H19" s="150">
        <f t="shared" si="30"/>
        <v>27.7</v>
      </c>
      <c r="I19" s="150">
        <f t="shared" si="30"/>
        <v>73.87</v>
      </c>
      <c r="J19" s="150">
        <f t="shared" si="30"/>
        <v>120.03</v>
      </c>
      <c r="K19" s="150">
        <f t="shared" si="30"/>
        <v>138.5</v>
      </c>
      <c r="L19" s="150">
        <f t="shared" si="30"/>
        <v>138.5</v>
      </c>
      <c r="M19" s="150">
        <f t="shared" si="30"/>
        <v>249.88</v>
      </c>
      <c r="N19" s="150">
        <f t="shared" si="30"/>
        <v>357.84000000000003</v>
      </c>
      <c r="O19" s="150">
        <f t="shared" si="30"/>
        <v>463.5</v>
      </c>
      <c r="P19" s="150">
        <f t="shared" si="30"/>
        <v>481.5</v>
      </c>
      <c r="Q19" s="150">
        <f t="shared" si="30"/>
        <v>495.9</v>
      </c>
      <c r="R19" s="150">
        <f t="shared" si="30"/>
        <v>504.5</v>
      </c>
      <c r="S19" s="150">
        <f t="shared" si="30"/>
        <v>514.5</v>
      </c>
      <c r="T19" s="150">
        <f t="shared" si="30"/>
        <v>524.5</v>
      </c>
      <c r="U19" s="150">
        <f t="shared" si="30"/>
        <v>534.5</v>
      </c>
      <c r="V19" s="150">
        <f t="shared" si="30"/>
        <v>542.5</v>
      </c>
      <c r="W19" s="150">
        <f t="shared" si="30"/>
        <v>558</v>
      </c>
      <c r="X19" s="150">
        <f t="shared" si="30"/>
        <v>573.5</v>
      </c>
      <c r="Y19" s="150">
        <f t="shared" si="30"/>
        <v>578.5</v>
      </c>
      <c r="Z19" s="150">
        <f t="shared" si="30"/>
        <v>583.5</v>
      </c>
      <c r="AA19" s="150">
        <f t="shared" si="30"/>
        <v>587.5</v>
      </c>
      <c r="AB19" s="150">
        <f t="shared" si="30"/>
        <v>596.5</v>
      </c>
      <c r="AC19" s="150">
        <f t="shared" si="30"/>
        <v>601.5</v>
      </c>
      <c r="AD19" s="150">
        <f t="shared" si="30"/>
        <v>626.38</v>
      </c>
      <c r="AE19" s="150">
        <f t="shared" si="30"/>
        <v>664.5</v>
      </c>
      <c r="AF19" s="150">
        <f t="shared" si="30"/>
        <v>695</v>
      </c>
      <c r="AG19" s="150">
        <f t="shared" si="30"/>
        <v>733.11999999999989</v>
      </c>
      <c r="AH19" s="150">
        <f t="shared" si="30"/>
        <v>776.46</v>
      </c>
      <c r="AI19" s="150">
        <f t="shared" si="30"/>
        <v>816.57999999999993</v>
      </c>
      <c r="AJ19" s="150">
        <f t="shared" si="30"/>
        <v>857.9</v>
      </c>
      <c r="AK19" s="150">
        <f t="shared" si="30"/>
        <v>879.9</v>
      </c>
      <c r="AL19" s="150">
        <f t="shared" si="30"/>
        <v>899.5</v>
      </c>
      <c r="AM19" s="150">
        <f t="shared" si="30"/>
        <v>939</v>
      </c>
      <c r="AN19" s="150">
        <f t="shared" si="30"/>
        <v>973.5</v>
      </c>
      <c r="AO19" s="150">
        <f t="shared" si="30"/>
        <v>977.5</v>
      </c>
      <c r="AP19" s="150">
        <f t="shared" si="30"/>
        <v>977.5</v>
      </c>
      <c r="AQ19" s="150">
        <f t="shared" si="30"/>
        <v>977.5</v>
      </c>
      <c r="AR19" s="150">
        <f t="shared" si="30"/>
        <v>977.5</v>
      </c>
      <c r="AS19" s="150">
        <f t="shared" si="30"/>
        <v>977.63</v>
      </c>
      <c r="AT19" s="150">
        <f t="shared" si="30"/>
        <v>978.3</v>
      </c>
      <c r="AU19" s="150">
        <f t="shared" si="30"/>
        <v>978.97</v>
      </c>
      <c r="AV19" s="150">
        <f t="shared" si="30"/>
        <v>979.63</v>
      </c>
      <c r="AW19" s="150">
        <f t="shared" si="30"/>
        <v>980.3</v>
      </c>
      <c r="AX19" s="150">
        <f t="shared" si="30"/>
        <v>980.83</v>
      </c>
      <c r="AY19" s="150">
        <f t="shared" si="30"/>
        <v>981.5</v>
      </c>
      <c r="AZ19" s="150">
        <f t="shared" si="30"/>
        <v>981.5</v>
      </c>
      <c r="BA19" s="150">
        <f t="shared" ref="BA19:BJ19" si="31">SUM(BA20:BA21)</f>
        <v>981.5</v>
      </c>
      <c r="BB19" s="150">
        <f t="shared" si="31"/>
        <v>981.5</v>
      </c>
      <c r="BC19" s="150">
        <f t="shared" si="31"/>
        <v>981.5</v>
      </c>
      <c r="BD19" s="150">
        <f t="shared" si="31"/>
        <v>981.5</v>
      </c>
      <c r="BE19" s="150">
        <f t="shared" si="31"/>
        <v>981.5</v>
      </c>
      <c r="BF19" s="150">
        <f t="shared" si="31"/>
        <v>981.5</v>
      </c>
      <c r="BG19" s="150">
        <f t="shared" si="31"/>
        <v>981.5</v>
      </c>
      <c r="BH19" s="150">
        <f t="shared" si="31"/>
        <v>981.5</v>
      </c>
      <c r="BI19" s="150">
        <f t="shared" si="31"/>
        <v>981.5</v>
      </c>
      <c r="BJ19" s="150">
        <f t="shared" si="31"/>
        <v>981.5</v>
      </c>
      <c r="BK19" s="150">
        <f t="shared" ref="BK19:BP19" si="32">SUM(BK20:BK21)</f>
        <v>981.5</v>
      </c>
      <c r="BL19" s="150">
        <f t="shared" si="32"/>
        <v>981.5</v>
      </c>
      <c r="BM19" s="150">
        <f t="shared" si="32"/>
        <v>981.5</v>
      </c>
      <c r="BN19" s="150">
        <f t="shared" si="32"/>
        <v>981.5</v>
      </c>
      <c r="BO19" s="150">
        <f t="shared" si="32"/>
        <v>981.5</v>
      </c>
      <c r="BP19" s="150">
        <f t="shared" si="32"/>
        <v>981.5</v>
      </c>
    </row>
    <row r="20" spans="1:68" ht="12.75" hidden="1" customHeight="1" outlineLevel="1" x14ac:dyDescent="0.2">
      <c r="A20" s="30"/>
      <c r="B20" s="28">
        <f>Remaining!A20</f>
        <v>310</v>
      </c>
      <c r="C20" s="28" t="str">
        <f>Remaining!B20</f>
        <v xml:space="preserve">Process Engineering            </v>
      </c>
      <c r="D20" s="32">
        <f t="shared" ref="D20:F22" si="33">SUMIF($B$66:$B$91,$B20,D$66:D$91)</f>
        <v>701.5</v>
      </c>
      <c r="E20" s="32">
        <f t="shared" si="33"/>
        <v>0</v>
      </c>
      <c r="F20" s="32">
        <f t="shared" si="33"/>
        <v>701.5</v>
      </c>
      <c r="G20" s="32"/>
      <c r="H20" s="32">
        <f t="shared" ref="H20:Q22" si="34">SUMIF($B$66:$B$91,$B20,H$66:H$91)</f>
        <v>27.7</v>
      </c>
      <c r="I20" s="32">
        <f t="shared" si="34"/>
        <v>73.87</v>
      </c>
      <c r="J20" s="32">
        <f t="shared" si="34"/>
        <v>120.03</v>
      </c>
      <c r="K20" s="32">
        <f t="shared" si="34"/>
        <v>138.5</v>
      </c>
      <c r="L20" s="32">
        <f t="shared" si="34"/>
        <v>138.5</v>
      </c>
      <c r="M20" s="32">
        <f t="shared" si="34"/>
        <v>206.55</v>
      </c>
      <c r="N20" s="32">
        <f t="shared" si="34"/>
        <v>271.17</v>
      </c>
      <c r="O20" s="32">
        <f t="shared" si="34"/>
        <v>333.5</v>
      </c>
      <c r="P20" s="32">
        <f t="shared" si="34"/>
        <v>351.5</v>
      </c>
      <c r="Q20" s="32">
        <f t="shared" si="34"/>
        <v>365.9</v>
      </c>
      <c r="R20" s="32">
        <f t="shared" ref="R20:AA22" si="35">SUMIF($B$66:$B$91,$B20,R$66:R$91)</f>
        <v>374</v>
      </c>
      <c r="S20" s="32">
        <f t="shared" si="35"/>
        <v>381.5</v>
      </c>
      <c r="T20" s="32">
        <f t="shared" si="35"/>
        <v>389</v>
      </c>
      <c r="U20" s="32">
        <f t="shared" si="35"/>
        <v>396.5</v>
      </c>
      <c r="V20" s="32">
        <f t="shared" si="35"/>
        <v>402.5</v>
      </c>
      <c r="W20" s="32">
        <f t="shared" si="35"/>
        <v>418</v>
      </c>
      <c r="X20" s="32">
        <f t="shared" si="35"/>
        <v>433.5</v>
      </c>
      <c r="Y20" s="32">
        <f t="shared" si="35"/>
        <v>438.5</v>
      </c>
      <c r="Z20" s="32">
        <f t="shared" si="35"/>
        <v>443.5</v>
      </c>
      <c r="AA20" s="32">
        <f t="shared" si="35"/>
        <v>447.5</v>
      </c>
      <c r="AB20" s="32">
        <f t="shared" ref="AB20:AK22" si="36">SUMIF($B$66:$B$91,$B20,AB$66:AB$91)</f>
        <v>456.5</v>
      </c>
      <c r="AC20" s="32">
        <f t="shared" si="36"/>
        <v>461.5</v>
      </c>
      <c r="AD20" s="32">
        <f t="shared" si="36"/>
        <v>474.19</v>
      </c>
      <c r="AE20" s="32">
        <f t="shared" si="36"/>
        <v>492</v>
      </c>
      <c r="AF20" s="32">
        <f t="shared" si="36"/>
        <v>506.25</v>
      </c>
      <c r="AG20" s="32">
        <f t="shared" si="36"/>
        <v>524.05999999999995</v>
      </c>
      <c r="AH20" s="32">
        <f t="shared" si="36"/>
        <v>547.08000000000004</v>
      </c>
      <c r="AI20" s="32">
        <f t="shared" si="36"/>
        <v>566.89</v>
      </c>
      <c r="AJ20" s="32">
        <f t="shared" si="36"/>
        <v>587.9</v>
      </c>
      <c r="AK20" s="32">
        <f t="shared" si="36"/>
        <v>609.9</v>
      </c>
      <c r="AL20" s="32">
        <f t="shared" ref="AL20:AU22" si="37">SUMIF($B$66:$B$91,$B20,AL$66:AL$91)</f>
        <v>629.5</v>
      </c>
      <c r="AM20" s="32">
        <f t="shared" si="37"/>
        <v>659</v>
      </c>
      <c r="AN20" s="32">
        <f t="shared" si="37"/>
        <v>693.5</v>
      </c>
      <c r="AO20" s="32">
        <f t="shared" si="37"/>
        <v>697.5</v>
      </c>
      <c r="AP20" s="32">
        <f t="shared" si="37"/>
        <v>697.5</v>
      </c>
      <c r="AQ20" s="32">
        <f t="shared" si="37"/>
        <v>697.5</v>
      </c>
      <c r="AR20" s="32">
        <f t="shared" si="37"/>
        <v>697.5</v>
      </c>
      <c r="AS20" s="32">
        <f t="shared" si="37"/>
        <v>697.63</v>
      </c>
      <c r="AT20" s="32">
        <f t="shared" si="37"/>
        <v>698.3</v>
      </c>
      <c r="AU20" s="32">
        <f t="shared" si="37"/>
        <v>698.97</v>
      </c>
      <c r="AV20" s="32">
        <f t="shared" ref="AV20:BP22" si="38">SUMIF($B$66:$B$91,$B20,AV$66:AV$91)</f>
        <v>699.63</v>
      </c>
      <c r="AW20" s="32">
        <f t="shared" si="38"/>
        <v>700.3</v>
      </c>
      <c r="AX20" s="32">
        <f t="shared" si="38"/>
        <v>700.83</v>
      </c>
      <c r="AY20" s="32">
        <f t="shared" si="38"/>
        <v>701.5</v>
      </c>
      <c r="AZ20" s="32">
        <f t="shared" si="38"/>
        <v>701.5</v>
      </c>
      <c r="BA20" s="32">
        <f t="shared" si="38"/>
        <v>701.5</v>
      </c>
      <c r="BB20" s="32">
        <f t="shared" si="38"/>
        <v>701.5</v>
      </c>
      <c r="BC20" s="32">
        <f t="shared" si="38"/>
        <v>701.5</v>
      </c>
      <c r="BD20" s="32">
        <f t="shared" si="38"/>
        <v>701.5</v>
      </c>
      <c r="BE20" s="32">
        <f t="shared" si="38"/>
        <v>701.5</v>
      </c>
      <c r="BF20" s="32">
        <f t="shared" si="38"/>
        <v>701.5</v>
      </c>
      <c r="BG20" s="32">
        <f t="shared" si="38"/>
        <v>701.5</v>
      </c>
      <c r="BH20" s="32">
        <f t="shared" si="38"/>
        <v>701.5</v>
      </c>
      <c r="BI20" s="32">
        <f t="shared" si="38"/>
        <v>701.5</v>
      </c>
      <c r="BJ20" s="32">
        <f t="shared" si="38"/>
        <v>701.5</v>
      </c>
      <c r="BK20" s="32">
        <f t="shared" si="38"/>
        <v>701.5</v>
      </c>
      <c r="BL20" s="32">
        <f t="shared" si="38"/>
        <v>701.5</v>
      </c>
      <c r="BM20" s="32">
        <f t="shared" si="38"/>
        <v>701.5</v>
      </c>
      <c r="BN20" s="32">
        <f t="shared" si="38"/>
        <v>701.5</v>
      </c>
      <c r="BO20" s="32">
        <f t="shared" si="38"/>
        <v>701.5</v>
      </c>
      <c r="BP20" s="32">
        <f t="shared" si="38"/>
        <v>701.5</v>
      </c>
    </row>
    <row r="21" spans="1:68" ht="12.75" hidden="1" customHeight="1" outlineLevel="1" x14ac:dyDescent="0.2">
      <c r="A21" s="30"/>
      <c r="B21" s="28">
        <f>Remaining!A21</f>
        <v>410</v>
      </c>
      <c r="C21" s="28" t="str">
        <f>Remaining!B21</f>
        <v>P&amp;ID Design &amp; Drafting</v>
      </c>
      <c r="D21" s="32">
        <f t="shared" si="33"/>
        <v>280</v>
      </c>
      <c r="E21" s="32">
        <f t="shared" si="33"/>
        <v>0</v>
      </c>
      <c r="F21" s="32">
        <f t="shared" si="33"/>
        <v>280</v>
      </c>
      <c r="G21" s="32"/>
      <c r="H21" s="32">
        <f t="shared" si="34"/>
        <v>0</v>
      </c>
      <c r="I21" s="32">
        <f t="shared" si="34"/>
        <v>0</v>
      </c>
      <c r="J21" s="32">
        <f t="shared" si="34"/>
        <v>0</v>
      </c>
      <c r="K21" s="32">
        <f t="shared" si="34"/>
        <v>0</v>
      </c>
      <c r="L21" s="32">
        <f t="shared" si="34"/>
        <v>0</v>
      </c>
      <c r="M21" s="32">
        <f t="shared" si="34"/>
        <v>43.33</v>
      </c>
      <c r="N21" s="32">
        <f t="shared" si="34"/>
        <v>86.67</v>
      </c>
      <c r="O21" s="32">
        <f t="shared" si="34"/>
        <v>130</v>
      </c>
      <c r="P21" s="32">
        <f t="shared" si="34"/>
        <v>130</v>
      </c>
      <c r="Q21" s="32">
        <f t="shared" si="34"/>
        <v>130</v>
      </c>
      <c r="R21" s="32">
        <f t="shared" si="35"/>
        <v>130.5</v>
      </c>
      <c r="S21" s="32">
        <f t="shared" si="35"/>
        <v>133</v>
      </c>
      <c r="T21" s="32">
        <f t="shared" si="35"/>
        <v>135.5</v>
      </c>
      <c r="U21" s="32">
        <f t="shared" si="35"/>
        <v>138</v>
      </c>
      <c r="V21" s="32">
        <f t="shared" si="35"/>
        <v>140</v>
      </c>
      <c r="W21" s="32">
        <f t="shared" si="35"/>
        <v>140</v>
      </c>
      <c r="X21" s="32">
        <f t="shared" si="35"/>
        <v>140</v>
      </c>
      <c r="Y21" s="32">
        <f t="shared" si="35"/>
        <v>140</v>
      </c>
      <c r="Z21" s="32">
        <f t="shared" si="35"/>
        <v>140</v>
      </c>
      <c r="AA21" s="32">
        <f t="shared" si="35"/>
        <v>140</v>
      </c>
      <c r="AB21" s="32">
        <f t="shared" si="36"/>
        <v>140</v>
      </c>
      <c r="AC21" s="32">
        <f t="shared" si="36"/>
        <v>140</v>
      </c>
      <c r="AD21" s="32">
        <f t="shared" si="36"/>
        <v>152.19</v>
      </c>
      <c r="AE21" s="32">
        <f t="shared" si="36"/>
        <v>172.5</v>
      </c>
      <c r="AF21" s="32">
        <f t="shared" si="36"/>
        <v>188.75</v>
      </c>
      <c r="AG21" s="32">
        <f t="shared" si="36"/>
        <v>209.06</v>
      </c>
      <c r="AH21" s="32">
        <f t="shared" si="36"/>
        <v>229.38</v>
      </c>
      <c r="AI21" s="32">
        <f t="shared" si="36"/>
        <v>249.69</v>
      </c>
      <c r="AJ21" s="32">
        <f t="shared" si="36"/>
        <v>270</v>
      </c>
      <c r="AK21" s="32">
        <f t="shared" si="36"/>
        <v>270</v>
      </c>
      <c r="AL21" s="32">
        <f t="shared" si="37"/>
        <v>270</v>
      </c>
      <c r="AM21" s="32">
        <f t="shared" si="37"/>
        <v>280</v>
      </c>
      <c r="AN21" s="32">
        <f t="shared" si="37"/>
        <v>280</v>
      </c>
      <c r="AO21" s="32">
        <f t="shared" si="37"/>
        <v>280</v>
      </c>
      <c r="AP21" s="32">
        <f t="shared" si="37"/>
        <v>280</v>
      </c>
      <c r="AQ21" s="32">
        <f t="shared" si="37"/>
        <v>280</v>
      </c>
      <c r="AR21" s="32">
        <f t="shared" si="37"/>
        <v>280</v>
      </c>
      <c r="AS21" s="32">
        <f t="shared" si="37"/>
        <v>280</v>
      </c>
      <c r="AT21" s="32">
        <f t="shared" si="37"/>
        <v>280</v>
      </c>
      <c r="AU21" s="32">
        <f t="shared" si="37"/>
        <v>280</v>
      </c>
      <c r="AV21" s="32">
        <f t="shared" si="38"/>
        <v>280</v>
      </c>
      <c r="AW21" s="32">
        <f t="shared" si="38"/>
        <v>280</v>
      </c>
      <c r="AX21" s="32">
        <f t="shared" si="38"/>
        <v>280</v>
      </c>
      <c r="AY21" s="32">
        <f t="shared" si="38"/>
        <v>280</v>
      </c>
      <c r="AZ21" s="32">
        <f t="shared" si="38"/>
        <v>280</v>
      </c>
      <c r="BA21" s="32">
        <f t="shared" si="38"/>
        <v>280</v>
      </c>
      <c r="BB21" s="32">
        <f t="shared" si="38"/>
        <v>280</v>
      </c>
      <c r="BC21" s="32">
        <f t="shared" si="38"/>
        <v>280</v>
      </c>
      <c r="BD21" s="32">
        <f t="shared" si="38"/>
        <v>280</v>
      </c>
      <c r="BE21" s="32">
        <f t="shared" si="38"/>
        <v>280</v>
      </c>
      <c r="BF21" s="32">
        <f t="shared" si="38"/>
        <v>280</v>
      </c>
      <c r="BG21" s="32">
        <f t="shared" si="38"/>
        <v>280</v>
      </c>
      <c r="BH21" s="32">
        <f t="shared" si="38"/>
        <v>280</v>
      </c>
      <c r="BI21" s="32">
        <f t="shared" si="38"/>
        <v>280</v>
      </c>
      <c r="BJ21" s="32">
        <f t="shared" si="38"/>
        <v>280</v>
      </c>
      <c r="BK21" s="32">
        <f t="shared" si="38"/>
        <v>280</v>
      </c>
      <c r="BL21" s="32">
        <f t="shared" si="38"/>
        <v>280</v>
      </c>
      <c r="BM21" s="32">
        <f t="shared" si="38"/>
        <v>280</v>
      </c>
      <c r="BN21" s="32">
        <f t="shared" si="38"/>
        <v>280</v>
      </c>
      <c r="BO21" s="32">
        <f t="shared" si="38"/>
        <v>280</v>
      </c>
      <c r="BP21" s="32">
        <f t="shared" si="38"/>
        <v>280</v>
      </c>
    </row>
    <row r="22" spans="1:68" hidden="1" outlineLevel="1" x14ac:dyDescent="0.2">
      <c r="A22" s="30"/>
      <c r="B22" s="28">
        <f>Remaining!A22</f>
        <v>0</v>
      </c>
      <c r="C22" s="28">
        <f>Remaining!B22</f>
        <v>0</v>
      </c>
      <c r="D22" s="32">
        <f t="shared" si="33"/>
        <v>0</v>
      </c>
      <c r="E22" s="32">
        <f t="shared" si="33"/>
        <v>0</v>
      </c>
      <c r="F22" s="32">
        <f t="shared" si="33"/>
        <v>0</v>
      </c>
      <c r="G22" s="32"/>
      <c r="H22" s="32">
        <f t="shared" si="34"/>
        <v>0</v>
      </c>
      <c r="I22" s="32">
        <f t="shared" si="34"/>
        <v>0</v>
      </c>
      <c r="J22" s="32">
        <f t="shared" si="34"/>
        <v>0</v>
      </c>
      <c r="K22" s="32">
        <f t="shared" si="34"/>
        <v>0</v>
      </c>
      <c r="L22" s="32">
        <f t="shared" si="34"/>
        <v>0</v>
      </c>
      <c r="M22" s="32">
        <f t="shared" si="34"/>
        <v>0</v>
      </c>
      <c r="N22" s="32">
        <f t="shared" si="34"/>
        <v>0</v>
      </c>
      <c r="O22" s="32">
        <f t="shared" si="34"/>
        <v>0</v>
      </c>
      <c r="P22" s="32">
        <f t="shared" si="34"/>
        <v>0</v>
      </c>
      <c r="Q22" s="32">
        <f t="shared" si="34"/>
        <v>0</v>
      </c>
      <c r="R22" s="32">
        <f t="shared" si="35"/>
        <v>0</v>
      </c>
      <c r="S22" s="32">
        <f t="shared" si="35"/>
        <v>0</v>
      </c>
      <c r="T22" s="32">
        <f t="shared" si="35"/>
        <v>0</v>
      </c>
      <c r="U22" s="32">
        <f t="shared" si="35"/>
        <v>0</v>
      </c>
      <c r="V22" s="32">
        <f t="shared" si="35"/>
        <v>0</v>
      </c>
      <c r="W22" s="32">
        <f t="shared" si="35"/>
        <v>0</v>
      </c>
      <c r="X22" s="32">
        <f t="shared" si="35"/>
        <v>0</v>
      </c>
      <c r="Y22" s="32">
        <f t="shared" si="35"/>
        <v>0</v>
      </c>
      <c r="Z22" s="32">
        <f t="shared" si="35"/>
        <v>0</v>
      </c>
      <c r="AA22" s="32">
        <f t="shared" si="35"/>
        <v>0</v>
      </c>
      <c r="AB22" s="32">
        <f t="shared" si="36"/>
        <v>0</v>
      </c>
      <c r="AC22" s="32">
        <f t="shared" si="36"/>
        <v>0</v>
      </c>
      <c r="AD22" s="32">
        <f t="shared" si="36"/>
        <v>0</v>
      </c>
      <c r="AE22" s="32">
        <f t="shared" si="36"/>
        <v>0</v>
      </c>
      <c r="AF22" s="32">
        <f t="shared" si="36"/>
        <v>0</v>
      </c>
      <c r="AG22" s="32">
        <f t="shared" si="36"/>
        <v>0</v>
      </c>
      <c r="AH22" s="32">
        <f t="shared" si="36"/>
        <v>0</v>
      </c>
      <c r="AI22" s="32">
        <f t="shared" si="36"/>
        <v>0</v>
      </c>
      <c r="AJ22" s="32">
        <f t="shared" si="36"/>
        <v>0</v>
      </c>
      <c r="AK22" s="32">
        <f t="shared" si="36"/>
        <v>0</v>
      </c>
      <c r="AL22" s="32">
        <f t="shared" si="37"/>
        <v>0</v>
      </c>
      <c r="AM22" s="32">
        <f t="shared" si="37"/>
        <v>0</v>
      </c>
      <c r="AN22" s="32">
        <f t="shared" si="37"/>
        <v>0</v>
      </c>
      <c r="AO22" s="32">
        <f t="shared" si="37"/>
        <v>0</v>
      </c>
      <c r="AP22" s="32">
        <f t="shared" si="37"/>
        <v>0</v>
      </c>
      <c r="AQ22" s="32">
        <f t="shared" si="37"/>
        <v>0</v>
      </c>
      <c r="AR22" s="32">
        <f t="shared" si="37"/>
        <v>0</v>
      </c>
      <c r="AS22" s="32">
        <f t="shared" si="37"/>
        <v>0</v>
      </c>
      <c r="AT22" s="32">
        <f t="shared" si="37"/>
        <v>0</v>
      </c>
      <c r="AU22" s="32">
        <f t="shared" si="37"/>
        <v>0</v>
      </c>
      <c r="AV22" s="32">
        <f t="shared" si="38"/>
        <v>0</v>
      </c>
      <c r="AW22" s="32">
        <f t="shared" si="38"/>
        <v>0</v>
      </c>
      <c r="AX22" s="32">
        <f t="shared" si="38"/>
        <v>0</v>
      </c>
      <c r="AY22" s="32">
        <f t="shared" si="38"/>
        <v>0</v>
      </c>
      <c r="AZ22" s="32">
        <f t="shared" si="38"/>
        <v>0</v>
      </c>
      <c r="BA22" s="32">
        <f t="shared" si="38"/>
        <v>0</v>
      </c>
      <c r="BB22" s="32">
        <f t="shared" si="38"/>
        <v>0</v>
      </c>
      <c r="BC22" s="32">
        <f t="shared" si="38"/>
        <v>0</v>
      </c>
      <c r="BD22" s="32">
        <f t="shared" si="38"/>
        <v>0</v>
      </c>
      <c r="BE22" s="32">
        <f t="shared" si="38"/>
        <v>0</v>
      </c>
      <c r="BF22" s="32">
        <f t="shared" si="38"/>
        <v>0</v>
      </c>
      <c r="BG22" s="32">
        <f t="shared" si="38"/>
        <v>0</v>
      </c>
      <c r="BH22" s="32">
        <f t="shared" si="38"/>
        <v>0</v>
      </c>
      <c r="BI22" s="32">
        <f t="shared" si="38"/>
        <v>0</v>
      </c>
      <c r="BJ22" s="32">
        <f t="shared" si="38"/>
        <v>0</v>
      </c>
      <c r="BK22" s="32">
        <f t="shared" si="38"/>
        <v>0</v>
      </c>
      <c r="BL22" s="32">
        <f t="shared" si="38"/>
        <v>0</v>
      </c>
      <c r="BM22" s="32">
        <f t="shared" si="38"/>
        <v>0</v>
      </c>
      <c r="BN22" s="32">
        <f t="shared" si="38"/>
        <v>0</v>
      </c>
      <c r="BO22" s="32">
        <f t="shared" si="38"/>
        <v>0</v>
      </c>
      <c r="BP22" s="32">
        <f t="shared" si="38"/>
        <v>0</v>
      </c>
    </row>
    <row r="23" spans="1:68" ht="12.75" customHeight="1" collapsed="1" x14ac:dyDescent="0.2">
      <c r="A23" s="30"/>
      <c r="B23" s="149" t="str">
        <f>Remaining!A23</f>
        <v>05.</v>
      </c>
      <c r="C23" s="150" t="str">
        <f>Remaining!B23</f>
        <v>Mechanical &amp; Stress Engineering</v>
      </c>
      <c r="D23" s="150">
        <f>SUM(D24:D26)</f>
        <v>1045</v>
      </c>
      <c r="E23" s="150">
        <f t="shared" ref="E23:AZ23" si="39">SUM(E24:E26)</f>
        <v>0</v>
      </c>
      <c r="F23" s="150">
        <f t="shared" si="39"/>
        <v>1045</v>
      </c>
      <c r="G23" s="150"/>
      <c r="H23" s="150">
        <f t="shared" si="39"/>
        <v>0</v>
      </c>
      <c r="I23" s="150">
        <f t="shared" si="39"/>
        <v>0</v>
      </c>
      <c r="J23" s="150">
        <f t="shared" si="39"/>
        <v>0</v>
      </c>
      <c r="K23" s="150">
        <f t="shared" si="39"/>
        <v>0</v>
      </c>
      <c r="L23" s="150">
        <f t="shared" si="39"/>
        <v>0</v>
      </c>
      <c r="M23" s="150">
        <f t="shared" si="39"/>
        <v>0</v>
      </c>
      <c r="N23" s="150">
        <f t="shared" si="39"/>
        <v>0</v>
      </c>
      <c r="O23" s="150">
        <f t="shared" si="39"/>
        <v>0</v>
      </c>
      <c r="P23" s="150">
        <f t="shared" si="39"/>
        <v>0</v>
      </c>
      <c r="Q23" s="150">
        <f t="shared" si="39"/>
        <v>0</v>
      </c>
      <c r="R23" s="150">
        <f t="shared" si="39"/>
        <v>0</v>
      </c>
      <c r="S23" s="150">
        <f t="shared" si="39"/>
        <v>0</v>
      </c>
      <c r="T23" s="150">
        <f t="shared" si="39"/>
        <v>50</v>
      </c>
      <c r="U23" s="150">
        <f t="shared" si="39"/>
        <v>100</v>
      </c>
      <c r="V23" s="150">
        <f t="shared" si="39"/>
        <v>150.5</v>
      </c>
      <c r="W23" s="150">
        <f t="shared" si="39"/>
        <v>213.63</v>
      </c>
      <c r="X23" s="150">
        <f t="shared" si="39"/>
        <v>276.75</v>
      </c>
      <c r="Y23" s="150">
        <f t="shared" si="39"/>
        <v>339.88</v>
      </c>
      <c r="Z23" s="150">
        <f t="shared" si="39"/>
        <v>403</v>
      </c>
      <c r="AA23" s="150">
        <f t="shared" si="39"/>
        <v>453.5</v>
      </c>
      <c r="AB23" s="150">
        <f t="shared" si="39"/>
        <v>516.63</v>
      </c>
      <c r="AC23" s="150">
        <f t="shared" si="39"/>
        <v>579.75</v>
      </c>
      <c r="AD23" s="150">
        <f t="shared" si="39"/>
        <v>624.20000000000005</v>
      </c>
      <c r="AE23" s="150">
        <f t="shared" si="39"/>
        <v>656.2</v>
      </c>
      <c r="AF23" s="150">
        <f t="shared" si="39"/>
        <v>681.8</v>
      </c>
      <c r="AG23" s="150">
        <f t="shared" si="39"/>
        <v>713.8</v>
      </c>
      <c r="AH23" s="150">
        <f t="shared" si="39"/>
        <v>745.8</v>
      </c>
      <c r="AI23" s="150">
        <f t="shared" si="39"/>
        <v>777.8</v>
      </c>
      <c r="AJ23" s="150">
        <f t="shared" si="39"/>
        <v>816.84</v>
      </c>
      <c r="AK23" s="150">
        <f t="shared" si="39"/>
        <v>866.44</v>
      </c>
      <c r="AL23" s="150">
        <f t="shared" si="39"/>
        <v>916.04</v>
      </c>
      <c r="AM23" s="150">
        <f t="shared" si="39"/>
        <v>965.64</v>
      </c>
      <c r="AN23" s="150">
        <f t="shared" si="39"/>
        <v>1015.24</v>
      </c>
      <c r="AO23" s="150">
        <f t="shared" si="39"/>
        <v>1045</v>
      </c>
      <c r="AP23" s="150">
        <f t="shared" si="39"/>
        <v>1045</v>
      </c>
      <c r="AQ23" s="150">
        <f t="shared" si="39"/>
        <v>1045</v>
      </c>
      <c r="AR23" s="150">
        <f t="shared" si="39"/>
        <v>1045</v>
      </c>
      <c r="AS23" s="150">
        <f t="shared" si="39"/>
        <v>1045</v>
      </c>
      <c r="AT23" s="150">
        <f t="shared" si="39"/>
        <v>1045</v>
      </c>
      <c r="AU23" s="150">
        <f t="shared" si="39"/>
        <v>1045</v>
      </c>
      <c r="AV23" s="150">
        <f t="shared" si="39"/>
        <v>1045</v>
      </c>
      <c r="AW23" s="150">
        <f t="shared" si="39"/>
        <v>1045</v>
      </c>
      <c r="AX23" s="150">
        <f t="shared" si="39"/>
        <v>1045</v>
      </c>
      <c r="AY23" s="150">
        <f t="shared" si="39"/>
        <v>1045</v>
      </c>
      <c r="AZ23" s="150">
        <f t="shared" si="39"/>
        <v>1045</v>
      </c>
      <c r="BA23" s="150">
        <f t="shared" ref="BA23:BJ23" si="40">SUM(BA24:BA26)</f>
        <v>1045</v>
      </c>
      <c r="BB23" s="150">
        <f t="shared" si="40"/>
        <v>1045</v>
      </c>
      <c r="BC23" s="150">
        <f t="shared" si="40"/>
        <v>1045</v>
      </c>
      <c r="BD23" s="150">
        <f t="shared" si="40"/>
        <v>1045</v>
      </c>
      <c r="BE23" s="150">
        <f t="shared" si="40"/>
        <v>1045</v>
      </c>
      <c r="BF23" s="150">
        <f t="shared" si="40"/>
        <v>1045</v>
      </c>
      <c r="BG23" s="150">
        <f t="shared" si="40"/>
        <v>1045</v>
      </c>
      <c r="BH23" s="150">
        <f t="shared" si="40"/>
        <v>1045</v>
      </c>
      <c r="BI23" s="150">
        <f t="shared" si="40"/>
        <v>1045</v>
      </c>
      <c r="BJ23" s="150">
        <f t="shared" si="40"/>
        <v>1045</v>
      </c>
      <c r="BK23" s="150">
        <f t="shared" ref="BK23:BP23" si="41">SUM(BK24:BK26)</f>
        <v>1045</v>
      </c>
      <c r="BL23" s="150">
        <f t="shared" si="41"/>
        <v>1045</v>
      </c>
      <c r="BM23" s="150">
        <f t="shared" si="41"/>
        <v>1045</v>
      </c>
      <c r="BN23" s="150">
        <f t="shared" si="41"/>
        <v>1045</v>
      </c>
      <c r="BO23" s="150">
        <f t="shared" si="41"/>
        <v>1045</v>
      </c>
      <c r="BP23" s="150">
        <f t="shared" si="41"/>
        <v>1045</v>
      </c>
    </row>
    <row r="24" spans="1:68" ht="12.75" hidden="1" customHeight="1" outlineLevel="1" x14ac:dyDescent="0.2">
      <c r="A24" s="30"/>
      <c r="B24" s="28">
        <f>Remaining!A24</f>
        <v>320</v>
      </c>
      <c r="C24" s="28" t="str">
        <f>Remaining!B24</f>
        <v xml:space="preserve">Mechanical Engineering         </v>
      </c>
      <c r="D24" s="32">
        <f t="shared" ref="D24:F26" si="42">SUMIF($B$66:$B$91,$B24,D$66:D$91)</f>
        <v>0</v>
      </c>
      <c r="E24" s="32">
        <f t="shared" si="42"/>
        <v>0</v>
      </c>
      <c r="F24" s="32">
        <f t="shared" si="42"/>
        <v>0</v>
      </c>
      <c r="G24" s="32"/>
      <c r="H24" s="32">
        <f t="shared" ref="H24:Q26" si="43">SUMIF($B$66:$B$91,$B24,H$66:H$91)</f>
        <v>0</v>
      </c>
      <c r="I24" s="32">
        <f t="shared" si="43"/>
        <v>0</v>
      </c>
      <c r="J24" s="32">
        <f t="shared" si="43"/>
        <v>0</v>
      </c>
      <c r="K24" s="32">
        <f t="shared" si="43"/>
        <v>0</v>
      </c>
      <c r="L24" s="32">
        <f t="shared" si="43"/>
        <v>0</v>
      </c>
      <c r="M24" s="32">
        <f t="shared" si="43"/>
        <v>0</v>
      </c>
      <c r="N24" s="32">
        <f t="shared" si="43"/>
        <v>0</v>
      </c>
      <c r="O24" s="32">
        <f t="shared" si="43"/>
        <v>0</v>
      </c>
      <c r="P24" s="32">
        <f t="shared" si="43"/>
        <v>0</v>
      </c>
      <c r="Q24" s="32">
        <f t="shared" si="43"/>
        <v>0</v>
      </c>
      <c r="R24" s="32">
        <f t="shared" ref="R24:AA26" si="44">SUMIF($B$66:$B$91,$B24,R$66:R$91)</f>
        <v>0</v>
      </c>
      <c r="S24" s="32">
        <f t="shared" si="44"/>
        <v>0</v>
      </c>
      <c r="T24" s="32">
        <f t="shared" si="44"/>
        <v>0</v>
      </c>
      <c r="U24" s="32">
        <f t="shared" si="44"/>
        <v>0</v>
      </c>
      <c r="V24" s="32">
        <f t="shared" si="44"/>
        <v>0</v>
      </c>
      <c r="W24" s="32">
        <f t="shared" si="44"/>
        <v>0</v>
      </c>
      <c r="X24" s="32">
        <f t="shared" si="44"/>
        <v>0</v>
      </c>
      <c r="Y24" s="32">
        <f t="shared" si="44"/>
        <v>0</v>
      </c>
      <c r="Z24" s="32">
        <f t="shared" si="44"/>
        <v>0</v>
      </c>
      <c r="AA24" s="32">
        <f t="shared" si="44"/>
        <v>0</v>
      </c>
      <c r="AB24" s="32">
        <f t="shared" ref="AB24:AK26" si="45">SUMIF($B$66:$B$91,$B24,AB$66:AB$91)</f>
        <v>0</v>
      </c>
      <c r="AC24" s="32">
        <f t="shared" si="45"/>
        <v>0</v>
      </c>
      <c r="AD24" s="32">
        <f t="shared" si="45"/>
        <v>0</v>
      </c>
      <c r="AE24" s="32">
        <f t="shared" si="45"/>
        <v>0</v>
      </c>
      <c r="AF24" s="32">
        <f t="shared" si="45"/>
        <v>0</v>
      </c>
      <c r="AG24" s="32">
        <f t="shared" si="45"/>
        <v>0</v>
      </c>
      <c r="AH24" s="32">
        <f t="shared" si="45"/>
        <v>0</v>
      </c>
      <c r="AI24" s="32">
        <f t="shared" si="45"/>
        <v>0</v>
      </c>
      <c r="AJ24" s="32">
        <f t="shared" si="45"/>
        <v>0</v>
      </c>
      <c r="AK24" s="32">
        <f t="shared" si="45"/>
        <v>0</v>
      </c>
      <c r="AL24" s="32">
        <f t="shared" ref="AL24:AU26" si="46">SUMIF($B$66:$B$91,$B24,AL$66:AL$91)</f>
        <v>0</v>
      </c>
      <c r="AM24" s="32">
        <f t="shared" si="46"/>
        <v>0</v>
      </c>
      <c r="AN24" s="32">
        <f t="shared" si="46"/>
        <v>0</v>
      </c>
      <c r="AO24" s="32">
        <f t="shared" si="46"/>
        <v>0</v>
      </c>
      <c r="AP24" s="32">
        <f t="shared" si="46"/>
        <v>0</v>
      </c>
      <c r="AQ24" s="32">
        <f t="shared" si="46"/>
        <v>0</v>
      </c>
      <c r="AR24" s="32">
        <f t="shared" si="46"/>
        <v>0</v>
      </c>
      <c r="AS24" s="32">
        <f t="shared" si="46"/>
        <v>0</v>
      </c>
      <c r="AT24" s="32">
        <f t="shared" si="46"/>
        <v>0</v>
      </c>
      <c r="AU24" s="32">
        <f t="shared" si="46"/>
        <v>0</v>
      </c>
      <c r="AV24" s="32">
        <f t="shared" ref="AV24:BP26" si="47">SUMIF($B$66:$B$91,$B24,AV$66:AV$91)</f>
        <v>0</v>
      </c>
      <c r="AW24" s="32">
        <f t="shared" si="47"/>
        <v>0</v>
      </c>
      <c r="AX24" s="32">
        <f t="shared" si="47"/>
        <v>0</v>
      </c>
      <c r="AY24" s="32">
        <f t="shared" si="47"/>
        <v>0</v>
      </c>
      <c r="AZ24" s="32">
        <f t="shared" si="47"/>
        <v>0</v>
      </c>
      <c r="BA24" s="32">
        <f t="shared" si="47"/>
        <v>0</v>
      </c>
      <c r="BB24" s="32">
        <f t="shared" si="47"/>
        <v>0</v>
      </c>
      <c r="BC24" s="32">
        <f t="shared" si="47"/>
        <v>0</v>
      </c>
      <c r="BD24" s="32">
        <f t="shared" si="47"/>
        <v>0</v>
      </c>
      <c r="BE24" s="32">
        <f t="shared" si="47"/>
        <v>0</v>
      </c>
      <c r="BF24" s="32">
        <f t="shared" si="47"/>
        <v>0</v>
      </c>
      <c r="BG24" s="32">
        <f t="shared" si="47"/>
        <v>0</v>
      </c>
      <c r="BH24" s="32">
        <f t="shared" si="47"/>
        <v>0</v>
      </c>
      <c r="BI24" s="32">
        <f t="shared" si="47"/>
        <v>0</v>
      </c>
      <c r="BJ24" s="32">
        <f t="shared" si="47"/>
        <v>0</v>
      </c>
      <c r="BK24" s="32">
        <f t="shared" si="47"/>
        <v>0</v>
      </c>
      <c r="BL24" s="32">
        <f t="shared" si="47"/>
        <v>0</v>
      </c>
      <c r="BM24" s="32">
        <f t="shared" si="47"/>
        <v>0</v>
      </c>
      <c r="BN24" s="32">
        <f t="shared" si="47"/>
        <v>0</v>
      </c>
      <c r="BO24" s="32">
        <f t="shared" si="47"/>
        <v>0</v>
      </c>
      <c r="BP24" s="32">
        <f t="shared" si="47"/>
        <v>0</v>
      </c>
    </row>
    <row r="25" spans="1:68" ht="12.75" hidden="1" customHeight="1" outlineLevel="1" x14ac:dyDescent="0.2">
      <c r="A25" s="30"/>
      <c r="B25" s="28">
        <f>Remaining!A25</f>
        <v>321</v>
      </c>
      <c r="C25" s="28" t="str">
        <f>Remaining!B25</f>
        <v>Stress Engineering</v>
      </c>
      <c r="D25" s="32">
        <f t="shared" si="42"/>
        <v>1045</v>
      </c>
      <c r="E25" s="32">
        <f t="shared" si="42"/>
        <v>0</v>
      </c>
      <c r="F25" s="32">
        <f t="shared" si="42"/>
        <v>1045</v>
      </c>
      <c r="G25" s="32"/>
      <c r="H25" s="32">
        <f t="shared" si="43"/>
        <v>0</v>
      </c>
      <c r="I25" s="32">
        <f t="shared" si="43"/>
        <v>0</v>
      </c>
      <c r="J25" s="32">
        <f t="shared" si="43"/>
        <v>0</v>
      </c>
      <c r="K25" s="32">
        <f t="shared" si="43"/>
        <v>0</v>
      </c>
      <c r="L25" s="32">
        <f t="shared" si="43"/>
        <v>0</v>
      </c>
      <c r="M25" s="32">
        <f t="shared" si="43"/>
        <v>0</v>
      </c>
      <c r="N25" s="32">
        <f t="shared" si="43"/>
        <v>0</v>
      </c>
      <c r="O25" s="32">
        <f t="shared" si="43"/>
        <v>0</v>
      </c>
      <c r="P25" s="32">
        <f t="shared" si="43"/>
        <v>0</v>
      </c>
      <c r="Q25" s="32">
        <f t="shared" si="43"/>
        <v>0</v>
      </c>
      <c r="R25" s="32">
        <f t="shared" si="44"/>
        <v>0</v>
      </c>
      <c r="S25" s="32">
        <f t="shared" si="44"/>
        <v>0</v>
      </c>
      <c r="T25" s="32">
        <f t="shared" si="44"/>
        <v>50</v>
      </c>
      <c r="U25" s="32">
        <f t="shared" si="44"/>
        <v>100</v>
      </c>
      <c r="V25" s="32">
        <f t="shared" si="44"/>
        <v>150.5</v>
      </c>
      <c r="W25" s="32">
        <f t="shared" si="44"/>
        <v>213.63</v>
      </c>
      <c r="X25" s="32">
        <f t="shared" si="44"/>
        <v>276.75</v>
      </c>
      <c r="Y25" s="32">
        <f t="shared" si="44"/>
        <v>339.88</v>
      </c>
      <c r="Z25" s="32">
        <f t="shared" si="44"/>
        <v>403</v>
      </c>
      <c r="AA25" s="32">
        <f t="shared" si="44"/>
        <v>453.5</v>
      </c>
      <c r="AB25" s="32">
        <f t="shared" si="45"/>
        <v>516.63</v>
      </c>
      <c r="AC25" s="32">
        <f t="shared" si="45"/>
        <v>579.75</v>
      </c>
      <c r="AD25" s="32">
        <f t="shared" si="45"/>
        <v>624.20000000000005</v>
      </c>
      <c r="AE25" s="32">
        <f t="shared" si="45"/>
        <v>656.2</v>
      </c>
      <c r="AF25" s="32">
        <f t="shared" si="45"/>
        <v>681.8</v>
      </c>
      <c r="AG25" s="32">
        <f t="shared" si="45"/>
        <v>713.8</v>
      </c>
      <c r="AH25" s="32">
        <f t="shared" si="45"/>
        <v>745.8</v>
      </c>
      <c r="AI25" s="32">
        <f t="shared" si="45"/>
        <v>777.8</v>
      </c>
      <c r="AJ25" s="32">
        <f t="shared" si="45"/>
        <v>816.84</v>
      </c>
      <c r="AK25" s="32">
        <f t="shared" si="45"/>
        <v>866.44</v>
      </c>
      <c r="AL25" s="32">
        <f t="shared" si="46"/>
        <v>916.04</v>
      </c>
      <c r="AM25" s="32">
        <f t="shared" si="46"/>
        <v>965.64</v>
      </c>
      <c r="AN25" s="32">
        <f t="shared" si="46"/>
        <v>1015.24</v>
      </c>
      <c r="AO25" s="32">
        <f t="shared" si="46"/>
        <v>1045</v>
      </c>
      <c r="AP25" s="32">
        <f t="shared" si="46"/>
        <v>1045</v>
      </c>
      <c r="AQ25" s="32">
        <f t="shared" si="46"/>
        <v>1045</v>
      </c>
      <c r="AR25" s="32">
        <f t="shared" si="46"/>
        <v>1045</v>
      </c>
      <c r="AS25" s="32">
        <f t="shared" si="46"/>
        <v>1045</v>
      </c>
      <c r="AT25" s="32">
        <f t="shared" si="46"/>
        <v>1045</v>
      </c>
      <c r="AU25" s="32">
        <f t="shared" si="46"/>
        <v>1045</v>
      </c>
      <c r="AV25" s="32">
        <f t="shared" si="47"/>
        <v>1045</v>
      </c>
      <c r="AW25" s="32">
        <f t="shared" si="47"/>
        <v>1045</v>
      </c>
      <c r="AX25" s="32">
        <f t="shared" si="47"/>
        <v>1045</v>
      </c>
      <c r="AY25" s="32">
        <f t="shared" si="47"/>
        <v>1045</v>
      </c>
      <c r="AZ25" s="32">
        <f t="shared" si="47"/>
        <v>1045</v>
      </c>
      <c r="BA25" s="32">
        <f t="shared" si="47"/>
        <v>1045</v>
      </c>
      <c r="BB25" s="32">
        <f t="shared" si="47"/>
        <v>1045</v>
      </c>
      <c r="BC25" s="32">
        <f t="shared" si="47"/>
        <v>1045</v>
      </c>
      <c r="BD25" s="32">
        <f t="shared" si="47"/>
        <v>1045</v>
      </c>
      <c r="BE25" s="32">
        <f t="shared" si="47"/>
        <v>1045</v>
      </c>
      <c r="BF25" s="32">
        <f t="shared" si="47"/>
        <v>1045</v>
      </c>
      <c r="BG25" s="32">
        <f t="shared" si="47"/>
        <v>1045</v>
      </c>
      <c r="BH25" s="32">
        <f t="shared" si="47"/>
        <v>1045</v>
      </c>
      <c r="BI25" s="32">
        <f t="shared" si="47"/>
        <v>1045</v>
      </c>
      <c r="BJ25" s="32">
        <f t="shared" si="47"/>
        <v>1045</v>
      </c>
      <c r="BK25" s="32">
        <f t="shared" si="47"/>
        <v>1045</v>
      </c>
      <c r="BL25" s="32">
        <f t="shared" si="47"/>
        <v>1045</v>
      </c>
      <c r="BM25" s="32">
        <f t="shared" si="47"/>
        <v>1045</v>
      </c>
      <c r="BN25" s="32">
        <f t="shared" si="47"/>
        <v>1045</v>
      </c>
      <c r="BO25" s="32">
        <f t="shared" si="47"/>
        <v>1045</v>
      </c>
      <c r="BP25" s="32">
        <f t="shared" si="47"/>
        <v>1045</v>
      </c>
    </row>
    <row r="26" spans="1:68" hidden="1" outlineLevel="1" x14ac:dyDescent="0.2">
      <c r="A26" s="30"/>
      <c r="B26" s="28">
        <f>Remaining!A26</f>
        <v>0</v>
      </c>
      <c r="C26" s="28">
        <f>Remaining!B26</f>
        <v>0</v>
      </c>
      <c r="D26" s="32">
        <f t="shared" si="42"/>
        <v>0</v>
      </c>
      <c r="E26" s="32">
        <f t="shared" si="42"/>
        <v>0</v>
      </c>
      <c r="F26" s="32">
        <f t="shared" si="42"/>
        <v>0</v>
      </c>
      <c r="G26" s="32"/>
      <c r="H26" s="32">
        <f t="shared" si="43"/>
        <v>0</v>
      </c>
      <c r="I26" s="32">
        <f t="shared" si="43"/>
        <v>0</v>
      </c>
      <c r="J26" s="32">
        <f t="shared" si="43"/>
        <v>0</v>
      </c>
      <c r="K26" s="32">
        <f t="shared" si="43"/>
        <v>0</v>
      </c>
      <c r="L26" s="32">
        <f t="shared" si="43"/>
        <v>0</v>
      </c>
      <c r="M26" s="32">
        <f t="shared" si="43"/>
        <v>0</v>
      </c>
      <c r="N26" s="32">
        <f t="shared" si="43"/>
        <v>0</v>
      </c>
      <c r="O26" s="32">
        <f t="shared" si="43"/>
        <v>0</v>
      </c>
      <c r="P26" s="32">
        <f t="shared" si="43"/>
        <v>0</v>
      </c>
      <c r="Q26" s="32">
        <f t="shared" si="43"/>
        <v>0</v>
      </c>
      <c r="R26" s="32">
        <f t="shared" si="44"/>
        <v>0</v>
      </c>
      <c r="S26" s="32">
        <f t="shared" si="44"/>
        <v>0</v>
      </c>
      <c r="T26" s="32">
        <f t="shared" si="44"/>
        <v>0</v>
      </c>
      <c r="U26" s="32">
        <f t="shared" si="44"/>
        <v>0</v>
      </c>
      <c r="V26" s="32">
        <f t="shared" si="44"/>
        <v>0</v>
      </c>
      <c r="W26" s="32">
        <f t="shared" si="44"/>
        <v>0</v>
      </c>
      <c r="X26" s="32">
        <f t="shared" si="44"/>
        <v>0</v>
      </c>
      <c r="Y26" s="32">
        <f t="shared" si="44"/>
        <v>0</v>
      </c>
      <c r="Z26" s="32">
        <f t="shared" si="44"/>
        <v>0</v>
      </c>
      <c r="AA26" s="32">
        <f t="shared" si="44"/>
        <v>0</v>
      </c>
      <c r="AB26" s="32">
        <f t="shared" si="45"/>
        <v>0</v>
      </c>
      <c r="AC26" s="32">
        <f t="shared" si="45"/>
        <v>0</v>
      </c>
      <c r="AD26" s="32">
        <f t="shared" si="45"/>
        <v>0</v>
      </c>
      <c r="AE26" s="32">
        <f t="shared" si="45"/>
        <v>0</v>
      </c>
      <c r="AF26" s="32">
        <f t="shared" si="45"/>
        <v>0</v>
      </c>
      <c r="AG26" s="32">
        <f t="shared" si="45"/>
        <v>0</v>
      </c>
      <c r="AH26" s="32">
        <f t="shared" si="45"/>
        <v>0</v>
      </c>
      <c r="AI26" s="32">
        <f t="shared" si="45"/>
        <v>0</v>
      </c>
      <c r="AJ26" s="32">
        <f t="shared" si="45"/>
        <v>0</v>
      </c>
      <c r="AK26" s="32">
        <f t="shared" si="45"/>
        <v>0</v>
      </c>
      <c r="AL26" s="32">
        <f t="shared" si="46"/>
        <v>0</v>
      </c>
      <c r="AM26" s="32">
        <f t="shared" si="46"/>
        <v>0</v>
      </c>
      <c r="AN26" s="32">
        <f t="shared" si="46"/>
        <v>0</v>
      </c>
      <c r="AO26" s="32">
        <f t="shared" si="46"/>
        <v>0</v>
      </c>
      <c r="AP26" s="32">
        <f t="shared" si="46"/>
        <v>0</v>
      </c>
      <c r="AQ26" s="32">
        <f t="shared" si="46"/>
        <v>0</v>
      </c>
      <c r="AR26" s="32">
        <f t="shared" si="46"/>
        <v>0</v>
      </c>
      <c r="AS26" s="32">
        <f t="shared" si="46"/>
        <v>0</v>
      </c>
      <c r="AT26" s="32">
        <f t="shared" si="46"/>
        <v>0</v>
      </c>
      <c r="AU26" s="32">
        <f t="shared" si="46"/>
        <v>0</v>
      </c>
      <c r="AV26" s="32">
        <f t="shared" si="47"/>
        <v>0</v>
      </c>
      <c r="AW26" s="32">
        <f t="shared" si="47"/>
        <v>0</v>
      </c>
      <c r="AX26" s="32">
        <f t="shared" si="47"/>
        <v>0</v>
      </c>
      <c r="AY26" s="32">
        <f t="shared" si="47"/>
        <v>0</v>
      </c>
      <c r="AZ26" s="32">
        <f t="shared" si="47"/>
        <v>0</v>
      </c>
      <c r="BA26" s="32">
        <f t="shared" si="47"/>
        <v>0</v>
      </c>
      <c r="BB26" s="32">
        <f t="shared" si="47"/>
        <v>0</v>
      </c>
      <c r="BC26" s="32">
        <f t="shared" si="47"/>
        <v>0</v>
      </c>
      <c r="BD26" s="32">
        <f t="shared" si="47"/>
        <v>0</v>
      </c>
      <c r="BE26" s="32">
        <f t="shared" si="47"/>
        <v>0</v>
      </c>
      <c r="BF26" s="32">
        <f t="shared" si="47"/>
        <v>0</v>
      </c>
      <c r="BG26" s="32">
        <f t="shared" si="47"/>
        <v>0</v>
      </c>
      <c r="BH26" s="32">
        <f t="shared" si="47"/>
        <v>0</v>
      </c>
      <c r="BI26" s="32">
        <f t="shared" si="47"/>
        <v>0</v>
      </c>
      <c r="BJ26" s="32">
        <f t="shared" si="47"/>
        <v>0</v>
      </c>
      <c r="BK26" s="32">
        <f t="shared" si="47"/>
        <v>0</v>
      </c>
      <c r="BL26" s="32">
        <f t="shared" si="47"/>
        <v>0</v>
      </c>
      <c r="BM26" s="32">
        <f t="shared" si="47"/>
        <v>0</v>
      </c>
      <c r="BN26" s="32">
        <f t="shared" si="47"/>
        <v>0</v>
      </c>
      <c r="BO26" s="32">
        <f t="shared" si="47"/>
        <v>0</v>
      </c>
      <c r="BP26" s="32">
        <f t="shared" si="47"/>
        <v>0</v>
      </c>
    </row>
    <row r="27" spans="1:68" ht="12.75" customHeight="1" collapsed="1" x14ac:dyDescent="0.2">
      <c r="A27" s="30"/>
      <c r="B27" s="149" t="str">
        <f>Remaining!A27</f>
        <v>06.</v>
      </c>
      <c r="C27" s="150" t="str">
        <f>Remaining!B27</f>
        <v>Electrical Engineering &amp; Design</v>
      </c>
      <c r="D27" s="150">
        <f>SUM(D28:D30)</f>
        <v>0</v>
      </c>
      <c r="E27" s="150">
        <f t="shared" ref="E27:AZ27" si="48">SUM(E28:E30)</f>
        <v>0</v>
      </c>
      <c r="F27" s="150">
        <f t="shared" si="48"/>
        <v>0</v>
      </c>
      <c r="G27" s="150"/>
      <c r="H27" s="150">
        <f t="shared" si="48"/>
        <v>0</v>
      </c>
      <c r="I27" s="150">
        <f t="shared" si="48"/>
        <v>0</v>
      </c>
      <c r="J27" s="150">
        <f t="shared" si="48"/>
        <v>0</v>
      </c>
      <c r="K27" s="150">
        <f t="shared" si="48"/>
        <v>0</v>
      </c>
      <c r="L27" s="150">
        <f t="shared" si="48"/>
        <v>0</v>
      </c>
      <c r="M27" s="150">
        <f t="shared" si="48"/>
        <v>0</v>
      </c>
      <c r="N27" s="150">
        <f t="shared" si="48"/>
        <v>0</v>
      </c>
      <c r="O27" s="150">
        <f t="shared" si="48"/>
        <v>0</v>
      </c>
      <c r="P27" s="150">
        <f t="shared" si="48"/>
        <v>0</v>
      </c>
      <c r="Q27" s="150">
        <f t="shared" si="48"/>
        <v>0</v>
      </c>
      <c r="R27" s="150">
        <f t="shared" si="48"/>
        <v>0</v>
      </c>
      <c r="S27" s="150">
        <f t="shared" si="48"/>
        <v>0</v>
      </c>
      <c r="T27" s="150">
        <f t="shared" si="48"/>
        <v>0</v>
      </c>
      <c r="U27" s="150">
        <f t="shared" si="48"/>
        <v>0</v>
      </c>
      <c r="V27" s="150">
        <f t="shared" si="48"/>
        <v>0</v>
      </c>
      <c r="W27" s="150">
        <f t="shared" si="48"/>
        <v>0</v>
      </c>
      <c r="X27" s="150">
        <f t="shared" si="48"/>
        <v>0</v>
      </c>
      <c r="Y27" s="150">
        <f t="shared" si="48"/>
        <v>0</v>
      </c>
      <c r="Z27" s="150">
        <f t="shared" si="48"/>
        <v>0</v>
      </c>
      <c r="AA27" s="150">
        <f t="shared" si="48"/>
        <v>0</v>
      </c>
      <c r="AB27" s="150">
        <f t="shared" si="48"/>
        <v>0</v>
      </c>
      <c r="AC27" s="150">
        <f t="shared" si="48"/>
        <v>0</v>
      </c>
      <c r="AD27" s="150">
        <f t="shared" si="48"/>
        <v>0</v>
      </c>
      <c r="AE27" s="150">
        <f t="shared" si="48"/>
        <v>0</v>
      </c>
      <c r="AF27" s="150">
        <f t="shared" si="48"/>
        <v>0</v>
      </c>
      <c r="AG27" s="150">
        <f t="shared" si="48"/>
        <v>0</v>
      </c>
      <c r="AH27" s="150">
        <f t="shared" si="48"/>
        <v>0</v>
      </c>
      <c r="AI27" s="150">
        <f t="shared" si="48"/>
        <v>0</v>
      </c>
      <c r="AJ27" s="150">
        <f t="shared" si="48"/>
        <v>0</v>
      </c>
      <c r="AK27" s="150">
        <f t="shared" si="48"/>
        <v>0</v>
      </c>
      <c r="AL27" s="150">
        <f t="shared" si="48"/>
        <v>0</v>
      </c>
      <c r="AM27" s="150">
        <f t="shared" si="48"/>
        <v>0</v>
      </c>
      <c r="AN27" s="150">
        <f t="shared" si="48"/>
        <v>0</v>
      </c>
      <c r="AO27" s="150">
        <f t="shared" si="48"/>
        <v>0</v>
      </c>
      <c r="AP27" s="150">
        <f t="shared" si="48"/>
        <v>0</v>
      </c>
      <c r="AQ27" s="150">
        <f t="shared" si="48"/>
        <v>0</v>
      </c>
      <c r="AR27" s="150">
        <f t="shared" si="48"/>
        <v>0</v>
      </c>
      <c r="AS27" s="150">
        <f t="shared" si="48"/>
        <v>0</v>
      </c>
      <c r="AT27" s="150">
        <f t="shared" si="48"/>
        <v>0</v>
      </c>
      <c r="AU27" s="150">
        <f t="shared" si="48"/>
        <v>0</v>
      </c>
      <c r="AV27" s="150">
        <f t="shared" si="48"/>
        <v>0</v>
      </c>
      <c r="AW27" s="150">
        <f t="shared" si="48"/>
        <v>0</v>
      </c>
      <c r="AX27" s="150">
        <f t="shared" si="48"/>
        <v>0</v>
      </c>
      <c r="AY27" s="150">
        <f t="shared" si="48"/>
        <v>0</v>
      </c>
      <c r="AZ27" s="150">
        <f t="shared" si="48"/>
        <v>0</v>
      </c>
      <c r="BA27" s="150">
        <f t="shared" ref="BA27:BJ27" si="49">SUM(BA28:BA30)</f>
        <v>0</v>
      </c>
      <c r="BB27" s="150">
        <f t="shared" si="49"/>
        <v>0</v>
      </c>
      <c r="BC27" s="150">
        <f t="shared" si="49"/>
        <v>0</v>
      </c>
      <c r="BD27" s="150">
        <f t="shared" si="49"/>
        <v>0</v>
      </c>
      <c r="BE27" s="150">
        <f t="shared" si="49"/>
        <v>0</v>
      </c>
      <c r="BF27" s="150">
        <f t="shared" si="49"/>
        <v>0</v>
      </c>
      <c r="BG27" s="150">
        <f t="shared" si="49"/>
        <v>0</v>
      </c>
      <c r="BH27" s="150">
        <f t="shared" si="49"/>
        <v>0</v>
      </c>
      <c r="BI27" s="150">
        <f t="shared" si="49"/>
        <v>0</v>
      </c>
      <c r="BJ27" s="150">
        <f t="shared" si="49"/>
        <v>0</v>
      </c>
      <c r="BK27" s="150">
        <f t="shared" ref="BK27:BP27" si="50">SUM(BK28:BK30)</f>
        <v>0</v>
      </c>
      <c r="BL27" s="150">
        <f t="shared" si="50"/>
        <v>0</v>
      </c>
      <c r="BM27" s="150">
        <f t="shared" si="50"/>
        <v>0</v>
      </c>
      <c r="BN27" s="150">
        <f t="shared" si="50"/>
        <v>0</v>
      </c>
      <c r="BO27" s="150">
        <f t="shared" si="50"/>
        <v>0</v>
      </c>
      <c r="BP27" s="150">
        <f t="shared" si="50"/>
        <v>0</v>
      </c>
    </row>
    <row r="28" spans="1:68" ht="12.75" hidden="1" customHeight="1" outlineLevel="1" x14ac:dyDescent="0.2">
      <c r="A28" s="30"/>
      <c r="B28" s="28">
        <f>Remaining!A28</f>
        <v>330</v>
      </c>
      <c r="C28" s="28" t="str">
        <f>Remaining!B28</f>
        <v xml:space="preserve">Electrical Engineering         </v>
      </c>
      <c r="D28" s="32">
        <f t="shared" ref="D28:F30" si="51">SUMIF($B$66:$B$91,$B28,D$66:D$91)</f>
        <v>0</v>
      </c>
      <c r="E28" s="32">
        <f t="shared" si="51"/>
        <v>0</v>
      </c>
      <c r="F28" s="32">
        <f t="shared" si="51"/>
        <v>0</v>
      </c>
      <c r="G28" s="32"/>
      <c r="H28" s="32">
        <f t="shared" ref="H28:Q30" si="52">SUMIF($B$66:$B$91,$B28,H$66:H$91)</f>
        <v>0</v>
      </c>
      <c r="I28" s="32">
        <f t="shared" si="52"/>
        <v>0</v>
      </c>
      <c r="J28" s="32">
        <f t="shared" si="52"/>
        <v>0</v>
      </c>
      <c r="K28" s="32">
        <f t="shared" si="52"/>
        <v>0</v>
      </c>
      <c r="L28" s="32">
        <f t="shared" si="52"/>
        <v>0</v>
      </c>
      <c r="M28" s="32">
        <f t="shared" si="52"/>
        <v>0</v>
      </c>
      <c r="N28" s="32">
        <f t="shared" si="52"/>
        <v>0</v>
      </c>
      <c r="O28" s="32">
        <f t="shared" si="52"/>
        <v>0</v>
      </c>
      <c r="P28" s="32">
        <f t="shared" si="52"/>
        <v>0</v>
      </c>
      <c r="Q28" s="32">
        <f t="shared" si="52"/>
        <v>0</v>
      </c>
      <c r="R28" s="32">
        <f t="shared" ref="R28:AA30" si="53">SUMIF($B$66:$B$91,$B28,R$66:R$91)</f>
        <v>0</v>
      </c>
      <c r="S28" s="32">
        <f t="shared" si="53"/>
        <v>0</v>
      </c>
      <c r="T28" s="32">
        <f t="shared" si="53"/>
        <v>0</v>
      </c>
      <c r="U28" s="32">
        <f t="shared" si="53"/>
        <v>0</v>
      </c>
      <c r="V28" s="32">
        <f t="shared" si="53"/>
        <v>0</v>
      </c>
      <c r="W28" s="32">
        <f t="shared" si="53"/>
        <v>0</v>
      </c>
      <c r="X28" s="32">
        <f t="shared" si="53"/>
        <v>0</v>
      </c>
      <c r="Y28" s="32">
        <f t="shared" si="53"/>
        <v>0</v>
      </c>
      <c r="Z28" s="32">
        <f t="shared" si="53"/>
        <v>0</v>
      </c>
      <c r="AA28" s="32">
        <f t="shared" si="53"/>
        <v>0</v>
      </c>
      <c r="AB28" s="32">
        <f t="shared" ref="AB28:AK30" si="54">SUMIF($B$66:$B$91,$B28,AB$66:AB$91)</f>
        <v>0</v>
      </c>
      <c r="AC28" s="32">
        <f t="shared" si="54"/>
        <v>0</v>
      </c>
      <c r="AD28" s="32">
        <f t="shared" si="54"/>
        <v>0</v>
      </c>
      <c r="AE28" s="32">
        <f t="shared" si="54"/>
        <v>0</v>
      </c>
      <c r="AF28" s="32">
        <f t="shared" si="54"/>
        <v>0</v>
      </c>
      <c r="AG28" s="32">
        <f t="shared" si="54"/>
        <v>0</v>
      </c>
      <c r="AH28" s="32">
        <f t="shared" si="54"/>
        <v>0</v>
      </c>
      <c r="AI28" s="32">
        <f t="shared" si="54"/>
        <v>0</v>
      </c>
      <c r="AJ28" s="32">
        <f t="shared" si="54"/>
        <v>0</v>
      </c>
      <c r="AK28" s="32">
        <f t="shared" si="54"/>
        <v>0</v>
      </c>
      <c r="AL28" s="32">
        <f t="shared" ref="AL28:AU30" si="55">SUMIF($B$66:$B$91,$B28,AL$66:AL$91)</f>
        <v>0</v>
      </c>
      <c r="AM28" s="32">
        <f t="shared" si="55"/>
        <v>0</v>
      </c>
      <c r="AN28" s="32">
        <f t="shared" si="55"/>
        <v>0</v>
      </c>
      <c r="AO28" s="32">
        <f t="shared" si="55"/>
        <v>0</v>
      </c>
      <c r="AP28" s="32">
        <f t="shared" si="55"/>
        <v>0</v>
      </c>
      <c r="AQ28" s="32">
        <f t="shared" si="55"/>
        <v>0</v>
      </c>
      <c r="AR28" s="32">
        <f t="shared" si="55"/>
        <v>0</v>
      </c>
      <c r="AS28" s="32">
        <f t="shared" si="55"/>
        <v>0</v>
      </c>
      <c r="AT28" s="32">
        <f t="shared" si="55"/>
        <v>0</v>
      </c>
      <c r="AU28" s="32">
        <f t="shared" si="55"/>
        <v>0</v>
      </c>
      <c r="AV28" s="32">
        <f t="shared" ref="AV28:BP30" si="56">SUMIF($B$66:$B$91,$B28,AV$66:AV$91)</f>
        <v>0</v>
      </c>
      <c r="AW28" s="32">
        <f t="shared" si="56"/>
        <v>0</v>
      </c>
      <c r="AX28" s="32">
        <f t="shared" si="56"/>
        <v>0</v>
      </c>
      <c r="AY28" s="32">
        <f t="shared" si="56"/>
        <v>0</v>
      </c>
      <c r="AZ28" s="32">
        <f t="shared" si="56"/>
        <v>0</v>
      </c>
      <c r="BA28" s="32">
        <f t="shared" si="56"/>
        <v>0</v>
      </c>
      <c r="BB28" s="32">
        <f t="shared" si="56"/>
        <v>0</v>
      </c>
      <c r="BC28" s="32">
        <f t="shared" si="56"/>
        <v>0</v>
      </c>
      <c r="BD28" s="32">
        <f t="shared" si="56"/>
        <v>0</v>
      </c>
      <c r="BE28" s="32">
        <f t="shared" si="56"/>
        <v>0</v>
      </c>
      <c r="BF28" s="32">
        <f t="shared" si="56"/>
        <v>0</v>
      </c>
      <c r="BG28" s="32">
        <f t="shared" si="56"/>
        <v>0</v>
      </c>
      <c r="BH28" s="32">
        <f t="shared" si="56"/>
        <v>0</v>
      </c>
      <c r="BI28" s="32">
        <f t="shared" si="56"/>
        <v>0</v>
      </c>
      <c r="BJ28" s="32">
        <f t="shared" si="56"/>
        <v>0</v>
      </c>
      <c r="BK28" s="32">
        <f t="shared" si="56"/>
        <v>0</v>
      </c>
      <c r="BL28" s="32">
        <f t="shared" si="56"/>
        <v>0</v>
      </c>
      <c r="BM28" s="32">
        <f t="shared" si="56"/>
        <v>0</v>
      </c>
      <c r="BN28" s="32">
        <f t="shared" si="56"/>
        <v>0</v>
      </c>
      <c r="BO28" s="32">
        <f t="shared" si="56"/>
        <v>0</v>
      </c>
      <c r="BP28" s="32">
        <f t="shared" si="56"/>
        <v>0</v>
      </c>
    </row>
    <row r="29" spans="1:68" hidden="1" outlineLevel="1" x14ac:dyDescent="0.2">
      <c r="A29" s="30"/>
      <c r="B29" s="28">
        <f>Remaining!A29</f>
        <v>430</v>
      </c>
      <c r="C29" s="28" t="str">
        <f>Remaining!B29</f>
        <v xml:space="preserve">Electrical Design              </v>
      </c>
      <c r="D29" s="32">
        <f t="shared" si="51"/>
        <v>0</v>
      </c>
      <c r="E29" s="32">
        <f t="shared" si="51"/>
        <v>0</v>
      </c>
      <c r="F29" s="32">
        <f t="shared" si="51"/>
        <v>0</v>
      </c>
      <c r="G29" s="32"/>
      <c r="H29" s="32">
        <f t="shared" si="52"/>
        <v>0</v>
      </c>
      <c r="I29" s="32">
        <f t="shared" si="52"/>
        <v>0</v>
      </c>
      <c r="J29" s="32">
        <f t="shared" si="52"/>
        <v>0</v>
      </c>
      <c r="K29" s="32">
        <f t="shared" si="52"/>
        <v>0</v>
      </c>
      <c r="L29" s="32">
        <f t="shared" si="52"/>
        <v>0</v>
      </c>
      <c r="M29" s="32">
        <f t="shared" si="52"/>
        <v>0</v>
      </c>
      <c r="N29" s="32">
        <f t="shared" si="52"/>
        <v>0</v>
      </c>
      <c r="O29" s="32">
        <f t="shared" si="52"/>
        <v>0</v>
      </c>
      <c r="P29" s="32">
        <f t="shared" si="52"/>
        <v>0</v>
      </c>
      <c r="Q29" s="32">
        <f t="shared" si="52"/>
        <v>0</v>
      </c>
      <c r="R29" s="32">
        <f t="shared" si="53"/>
        <v>0</v>
      </c>
      <c r="S29" s="32">
        <f t="shared" si="53"/>
        <v>0</v>
      </c>
      <c r="T29" s="32">
        <f t="shared" si="53"/>
        <v>0</v>
      </c>
      <c r="U29" s="32">
        <f t="shared" si="53"/>
        <v>0</v>
      </c>
      <c r="V29" s="32">
        <f t="shared" si="53"/>
        <v>0</v>
      </c>
      <c r="W29" s="32">
        <f t="shared" si="53"/>
        <v>0</v>
      </c>
      <c r="X29" s="32">
        <f t="shared" si="53"/>
        <v>0</v>
      </c>
      <c r="Y29" s="32">
        <f t="shared" si="53"/>
        <v>0</v>
      </c>
      <c r="Z29" s="32">
        <f t="shared" si="53"/>
        <v>0</v>
      </c>
      <c r="AA29" s="32">
        <f t="shared" si="53"/>
        <v>0</v>
      </c>
      <c r="AB29" s="32">
        <f t="shared" si="54"/>
        <v>0</v>
      </c>
      <c r="AC29" s="32">
        <f t="shared" si="54"/>
        <v>0</v>
      </c>
      <c r="AD29" s="32">
        <f t="shared" si="54"/>
        <v>0</v>
      </c>
      <c r="AE29" s="32">
        <f t="shared" si="54"/>
        <v>0</v>
      </c>
      <c r="AF29" s="32">
        <f t="shared" si="54"/>
        <v>0</v>
      </c>
      <c r="AG29" s="32">
        <f t="shared" si="54"/>
        <v>0</v>
      </c>
      <c r="AH29" s="32">
        <f t="shared" si="54"/>
        <v>0</v>
      </c>
      <c r="AI29" s="32">
        <f t="shared" si="54"/>
        <v>0</v>
      </c>
      <c r="AJ29" s="32">
        <f t="shared" si="54"/>
        <v>0</v>
      </c>
      <c r="AK29" s="32">
        <f t="shared" si="54"/>
        <v>0</v>
      </c>
      <c r="AL29" s="32">
        <f t="shared" si="55"/>
        <v>0</v>
      </c>
      <c r="AM29" s="32">
        <f t="shared" si="55"/>
        <v>0</v>
      </c>
      <c r="AN29" s="32">
        <f t="shared" si="55"/>
        <v>0</v>
      </c>
      <c r="AO29" s="32">
        <f t="shared" si="55"/>
        <v>0</v>
      </c>
      <c r="AP29" s="32">
        <f t="shared" si="55"/>
        <v>0</v>
      </c>
      <c r="AQ29" s="32">
        <f t="shared" si="55"/>
        <v>0</v>
      </c>
      <c r="AR29" s="32">
        <f t="shared" si="55"/>
        <v>0</v>
      </c>
      <c r="AS29" s="32">
        <f t="shared" si="55"/>
        <v>0</v>
      </c>
      <c r="AT29" s="32">
        <f t="shared" si="55"/>
        <v>0</v>
      </c>
      <c r="AU29" s="32">
        <f t="shared" si="55"/>
        <v>0</v>
      </c>
      <c r="AV29" s="32">
        <f t="shared" si="56"/>
        <v>0</v>
      </c>
      <c r="AW29" s="32">
        <f t="shared" si="56"/>
        <v>0</v>
      </c>
      <c r="AX29" s="32">
        <f t="shared" si="56"/>
        <v>0</v>
      </c>
      <c r="AY29" s="32">
        <f t="shared" si="56"/>
        <v>0</v>
      </c>
      <c r="AZ29" s="32">
        <f t="shared" si="56"/>
        <v>0</v>
      </c>
      <c r="BA29" s="32">
        <f t="shared" si="56"/>
        <v>0</v>
      </c>
      <c r="BB29" s="32">
        <f t="shared" si="56"/>
        <v>0</v>
      </c>
      <c r="BC29" s="32">
        <f t="shared" si="56"/>
        <v>0</v>
      </c>
      <c r="BD29" s="32">
        <f t="shared" si="56"/>
        <v>0</v>
      </c>
      <c r="BE29" s="32">
        <f t="shared" si="56"/>
        <v>0</v>
      </c>
      <c r="BF29" s="32">
        <f t="shared" si="56"/>
        <v>0</v>
      </c>
      <c r="BG29" s="32">
        <f t="shared" si="56"/>
        <v>0</v>
      </c>
      <c r="BH29" s="32">
        <f t="shared" si="56"/>
        <v>0</v>
      </c>
      <c r="BI29" s="32">
        <f t="shared" si="56"/>
        <v>0</v>
      </c>
      <c r="BJ29" s="32">
        <f t="shared" si="56"/>
        <v>0</v>
      </c>
      <c r="BK29" s="32">
        <f t="shared" si="56"/>
        <v>0</v>
      </c>
      <c r="BL29" s="32">
        <f t="shared" si="56"/>
        <v>0</v>
      </c>
      <c r="BM29" s="32">
        <f t="shared" si="56"/>
        <v>0</v>
      </c>
      <c r="BN29" s="32">
        <f t="shared" si="56"/>
        <v>0</v>
      </c>
      <c r="BO29" s="32">
        <f t="shared" si="56"/>
        <v>0</v>
      </c>
      <c r="BP29" s="32">
        <f t="shared" si="56"/>
        <v>0</v>
      </c>
    </row>
    <row r="30" spans="1:68" ht="12.75" hidden="1" customHeight="1" outlineLevel="1" x14ac:dyDescent="0.2">
      <c r="A30" s="30"/>
      <c r="B30" s="28">
        <f>Remaining!A30</f>
        <v>0</v>
      </c>
      <c r="C30" s="28">
        <f>Remaining!B30</f>
        <v>0</v>
      </c>
      <c r="D30" s="32">
        <f t="shared" si="51"/>
        <v>0</v>
      </c>
      <c r="E30" s="32">
        <f t="shared" si="51"/>
        <v>0</v>
      </c>
      <c r="F30" s="32">
        <f t="shared" si="51"/>
        <v>0</v>
      </c>
      <c r="G30" s="32"/>
      <c r="H30" s="32">
        <f t="shared" si="52"/>
        <v>0</v>
      </c>
      <c r="I30" s="32">
        <f t="shared" si="52"/>
        <v>0</v>
      </c>
      <c r="J30" s="32">
        <f t="shared" si="52"/>
        <v>0</v>
      </c>
      <c r="K30" s="32">
        <f t="shared" si="52"/>
        <v>0</v>
      </c>
      <c r="L30" s="32">
        <f t="shared" si="52"/>
        <v>0</v>
      </c>
      <c r="M30" s="32">
        <f t="shared" si="52"/>
        <v>0</v>
      </c>
      <c r="N30" s="32">
        <f t="shared" si="52"/>
        <v>0</v>
      </c>
      <c r="O30" s="32">
        <f t="shared" si="52"/>
        <v>0</v>
      </c>
      <c r="P30" s="32">
        <f t="shared" si="52"/>
        <v>0</v>
      </c>
      <c r="Q30" s="32">
        <f t="shared" si="52"/>
        <v>0</v>
      </c>
      <c r="R30" s="32">
        <f t="shared" si="53"/>
        <v>0</v>
      </c>
      <c r="S30" s="32">
        <f t="shared" si="53"/>
        <v>0</v>
      </c>
      <c r="T30" s="32">
        <f t="shared" si="53"/>
        <v>0</v>
      </c>
      <c r="U30" s="32">
        <f t="shared" si="53"/>
        <v>0</v>
      </c>
      <c r="V30" s="32">
        <f t="shared" si="53"/>
        <v>0</v>
      </c>
      <c r="W30" s="32">
        <f t="shared" si="53"/>
        <v>0</v>
      </c>
      <c r="X30" s="32">
        <f t="shared" si="53"/>
        <v>0</v>
      </c>
      <c r="Y30" s="32">
        <f t="shared" si="53"/>
        <v>0</v>
      </c>
      <c r="Z30" s="32">
        <f t="shared" si="53"/>
        <v>0</v>
      </c>
      <c r="AA30" s="32">
        <f t="shared" si="53"/>
        <v>0</v>
      </c>
      <c r="AB30" s="32">
        <f t="shared" si="54"/>
        <v>0</v>
      </c>
      <c r="AC30" s="32">
        <f t="shared" si="54"/>
        <v>0</v>
      </c>
      <c r="AD30" s="32">
        <f t="shared" si="54"/>
        <v>0</v>
      </c>
      <c r="AE30" s="32">
        <f t="shared" si="54"/>
        <v>0</v>
      </c>
      <c r="AF30" s="32">
        <f t="shared" si="54"/>
        <v>0</v>
      </c>
      <c r="AG30" s="32">
        <f t="shared" si="54"/>
        <v>0</v>
      </c>
      <c r="AH30" s="32">
        <f t="shared" si="54"/>
        <v>0</v>
      </c>
      <c r="AI30" s="32">
        <f t="shared" si="54"/>
        <v>0</v>
      </c>
      <c r="AJ30" s="32">
        <f t="shared" si="54"/>
        <v>0</v>
      </c>
      <c r="AK30" s="32">
        <f t="shared" si="54"/>
        <v>0</v>
      </c>
      <c r="AL30" s="32">
        <f t="shared" si="55"/>
        <v>0</v>
      </c>
      <c r="AM30" s="32">
        <f t="shared" si="55"/>
        <v>0</v>
      </c>
      <c r="AN30" s="32">
        <f t="shared" si="55"/>
        <v>0</v>
      </c>
      <c r="AO30" s="32">
        <f t="shared" si="55"/>
        <v>0</v>
      </c>
      <c r="AP30" s="32">
        <f t="shared" si="55"/>
        <v>0</v>
      </c>
      <c r="AQ30" s="32">
        <f t="shared" si="55"/>
        <v>0</v>
      </c>
      <c r="AR30" s="32">
        <f t="shared" si="55"/>
        <v>0</v>
      </c>
      <c r="AS30" s="32">
        <f t="shared" si="55"/>
        <v>0</v>
      </c>
      <c r="AT30" s="32">
        <f t="shared" si="55"/>
        <v>0</v>
      </c>
      <c r="AU30" s="32">
        <f t="shared" si="55"/>
        <v>0</v>
      </c>
      <c r="AV30" s="32">
        <f t="shared" si="56"/>
        <v>0</v>
      </c>
      <c r="AW30" s="32">
        <f t="shared" si="56"/>
        <v>0</v>
      </c>
      <c r="AX30" s="32">
        <f t="shared" si="56"/>
        <v>0</v>
      </c>
      <c r="AY30" s="32">
        <f t="shared" si="56"/>
        <v>0</v>
      </c>
      <c r="AZ30" s="32">
        <f t="shared" si="56"/>
        <v>0</v>
      </c>
      <c r="BA30" s="32">
        <f t="shared" si="56"/>
        <v>0</v>
      </c>
      <c r="BB30" s="32">
        <f t="shared" si="56"/>
        <v>0</v>
      </c>
      <c r="BC30" s="32">
        <f t="shared" si="56"/>
        <v>0</v>
      </c>
      <c r="BD30" s="32">
        <f t="shared" si="56"/>
        <v>0</v>
      </c>
      <c r="BE30" s="32">
        <f t="shared" si="56"/>
        <v>0</v>
      </c>
      <c r="BF30" s="32">
        <f t="shared" si="56"/>
        <v>0</v>
      </c>
      <c r="BG30" s="32">
        <f t="shared" si="56"/>
        <v>0</v>
      </c>
      <c r="BH30" s="32">
        <f t="shared" si="56"/>
        <v>0</v>
      </c>
      <c r="BI30" s="32">
        <f t="shared" si="56"/>
        <v>0</v>
      </c>
      <c r="BJ30" s="32">
        <f t="shared" si="56"/>
        <v>0</v>
      </c>
      <c r="BK30" s="32">
        <f t="shared" si="56"/>
        <v>0</v>
      </c>
      <c r="BL30" s="32">
        <f t="shared" si="56"/>
        <v>0</v>
      </c>
      <c r="BM30" s="32">
        <f t="shared" si="56"/>
        <v>0</v>
      </c>
      <c r="BN30" s="32">
        <f t="shared" si="56"/>
        <v>0</v>
      </c>
      <c r="BO30" s="32">
        <f t="shared" si="56"/>
        <v>0</v>
      </c>
      <c r="BP30" s="32">
        <f t="shared" si="56"/>
        <v>0</v>
      </c>
    </row>
    <row r="31" spans="1:68" ht="12.75" customHeight="1" collapsed="1" x14ac:dyDescent="0.2">
      <c r="A31" s="30"/>
      <c r="B31" s="149" t="str">
        <f>Remaining!A31</f>
        <v>07.</v>
      </c>
      <c r="C31" s="150" t="str">
        <f>Remaining!B31</f>
        <v>Instrumentation &amp; Controls</v>
      </c>
      <c r="D31" s="150">
        <f>SUM(D32:D36)</f>
        <v>0</v>
      </c>
      <c r="E31" s="150">
        <f t="shared" ref="E31:AZ31" si="57">SUM(E32:E36)</f>
        <v>0</v>
      </c>
      <c r="F31" s="150">
        <f t="shared" si="57"/>
        <v>0</v>
      </c>
      <c r="G31" s="150"/>
      <c r="H31" s="150">
        <f t="shared" si="57"/>
        <v>0</v>
      </c>
      <c r="I31" s="150">
        <f t="shared" si="57"/>
        <v>0</v>
      </c>
      <c r="J31" s="150">
        <f t="shared" si="57"/>
        <v>0</v>
      </c>
      <c r="K31" s="150">
        <f t="shared" si="57"/>
        <v>0</v>
      </c>
      <c r="L31" s="150">
        <f t="shared" si="57"/>
        <v>0</v>
      </c>
      <c r="M31" s="150">
        <f t="shared" si="57"/>
        <v>0</v>
      </c>
      <c r="N31" s="150">
        <f t="shared" si="57"/>
        <v>0</v>
      </c>
      <c r="O31" s="150">
        <f t="shared" si="57"/>
        <v>0</v>
      </c>
      <c r="P31" s="150">
        <f t="shared" si="57"/>
        <v>0</v>
      </c>
      <c r="Q31" s="150">
        <f t="shared" si="57"/>
        <v>0</v>
      </c>
      <c r="R31" s="150">
        <f t="shared" si="57"/>
        <v>0</v>
      </c>
      <c r="S31" s="150">
        <f t="shared" si="57"/>
        <v>0</v>
      </c>
      <c r="T31" s="150">
        <f t="shared" si="57"/>
        <v>0</v>
      </c>
      <c r="U31" s="150">
        <f t="shared" si="57"/>
        <v>0</v>
      </c>
      <c r="V31" s="150">
        <f t="shared" si="57"/>
        <v>0</v>
      </c>
      <c r="W31" s="150">
        <f t="shared" si="57"/>
        <v>0</v>
      </c>
      <c r="X31" s="150">
        <f t="shared" si="57"/>
        <v>0</v>
      </c>
      <c r="Y31" s="150">
        <f t="shared" si="57"/>
        <v>0</v>
      </c>
      <c r="Z31" s="150">
        <f t="shared" si="57"/>
        <v>0</v>
      </c>
      <c r="AA31" s="150">
        <f t="shared" si="57"/>
        <v>0</v>
      </c>
      <c r="AB31" s="150">
        <f t="shared" si="57"/>
        <v>0</v>
      </c>
      <c r="AC31" s="150">
        <f t="shared" si="57"/>
        <v>0</v>
      </c>
      <c r="AD31" s="150">
        <f t="shared" si="57"/>
        <v>0</v>
      </c>
      <c r="AE31" s="150">
        <f t="shared" si="57"/>
        <v>0</v>
      </c>
      <c r="AF31" s="150">
        <f t="shared" si="57"/>
        <v>0</v>
      </c>
      <c r="AG31" s="150">
        <f t="shared" si="57"/>
        <v>0</v>
      </c>
      <c r="AH31" s="150">
        <f t="shared" si="57"/>
        <v>0</v>
      </c>
      <c r="AI31" s="150">
        <f t="shared" si="57"/>
        <v>0</v>
      </c>
      <c r="AJ31" s="150">
        <f t="shared" si="57"/>
        <v>0</v>
      </c>
      <c r="AK31" s="150">
        <f t="shared" si="57"/>
        <v>0</v>
      </c>
      <c r="AL31" s="150">
        <f t="shared" si="57"/>
        <v>0</v>
      </c>
      <c r="AM31" s="150">
        <f t="shared" si="57"/>
        <v>0</v>
      </c>
      <c r="AN31" s="150">
        <f t="shared" si="57"/>
        <v>0</v>
      </c>
      <c r="AO31" s="150">
        <f t="shared" si="57"/>
        <v>0</v>
      </c>
      <c r="AP31" s="150">
        <f t="shared" si="57"/>
        <v>0</v>
      </c>
      <c r="AQ31" s="150">
        <f t="shared" si="57"/>
        <v>0</v>
      </c>
      <c r="AR31" s="150">
        <f t="shared" si="57"/>
        <v>0</v>
      </c>
      <c r="AS31" s="150">
        <f t="shared" si="57"/>
        <v>0</v>
      </c>
      <c r="AT31" s="150">
        <f t="shared" si="57"/>
        <v>0</v>
      </c>
      <c r="AU31" s="150">
        <f t="shared" si="57"/>
        <v>0</v>
      </c>
      <c r="AV31" s="150">
        <f t="shared" si="57"/>
        <v>0</v>
      </c>
      <c r="AW31" s="150">
        <f t="shared" si="57"/>
        <v>0</v>
      </c>
      <c r="AX31" s="150">
        <f t="shared" si="57"/>
        <v>0</v>
      </c>
      <c r="AY31" s="150">
        <f t="shared" si="57"/>
        <v>0</v>
      </c>
      <c r="AZ31" s="150">
        <f t="shared" si="57"/>
        <v>0</v>
      </c>
      <c r="BA31" s="150">
        <f t="shared" ref="BA31:BJ31" si="58">SUM(BA32:BA36)</f>
        <v>0</v>
      </c>
      <c r="BB31" s="150">
        <f t="shared" si="58"/>
        <v>0</v>
      </c>
      <c r="BC31" s="150">
        <f t="shared" si="58"/>
        <v>0</v>
      </c>
      <c r="BD31" s="150">
        <f t="shared" si="58"/>
        <v>0</v>
      </c>
      <c r="BE31" s="150">
        <f t="shared" si="58"/>
        <v>0</v>
      </c>
      <c r="BF31" s="150">
        <f t="shared" si="58"/>
        <v>0</v>
      </c>
      <c r="BG31" s="150">
        <f t="shared" si="58"/>
        <v>0</v>
      </c>
      <c r="BH31" s="150">
        <f t="shared" si="58"/>
        <v>0</v>
      </c>
      <c r="BI31" s="150">
        <f t="shared" si="58"/>
        <v>0</v>
      </c>
      <c r="BJ31" s="150">
        <f t="shared" si="58"/>
        <v>0</v>
      </c>
      <c r="BK31" s="150">
        <f t="shared" ref="BK31:BP31" si="59">SUM(BK32:BK36)</f>
        <v>0</v>
      </c>
      <c r="BL31" s="150">
        <f t="shared" si="59"/>
        <v>0</v>
      </c>
      <c r="BM31" s="150">
        <f t="shared" si="59"/>
        <v>0</v>
      </c>
      <c r="BN31" s="150">
        <f t="shared" si="59"/>
        <v>0</v>
      </c>
      <c r="BO31" s="150">
        <f t="shared" si="59"/>
        <v>0</v>
      </c>
      <c r="BP31" s="150">
        <f t="shared" si="59"/>
        <v>0</v>
      </c>
    </row>
    <row r="32" spans="1:68" ht="12.75" hidden="1" customHeight="1" outlineLevel="1" x14ac:dyDescent="0.2">
      <c r="A32" s="30"/>
      <c r="B32" s="28">
        <f>Remaining!A32</f>
        <v>340</v>
      </c>
      <c r="C32" s="28" t="str">
        <f>Remaining!B32</f>
        <v xml:space="preserve">Instrumentation Engineering              </v>
      </c>
      <c r="D32" s="32">
        <f t="shared" ref="D32:F36" si="60">SUMIF($B$66:$B$91,$B32,D$66:D$91)</f>
        <v>0</v>
      </c>
      <c r="E32" s="32">
        <f t="shared" si="60"/>
        <v>0</v>
      </c>
      <c r="F32" s="32">
        <f t="shared" si="60"/>
        <v>0</v>
      </c>
      <c r="G32" s="32"/>
      <c r="H32" s="32">
        <f t="shared" ref="H32:Q36" si="61">SUMIF($B$66:$B$91,$B32,H$66:H$91)</f>
        <v>0</v>
      </c>
      <c r="I32" s="32">
        <f t="shared" si="61"/>
        <v>0</v>
      </c>
      <c r="J32" s="32">
        <f t="shared" si="61"/>
        <v>0</v>
      </c>
      <c r="K32" s="32">
        <f t="shared" si="61"/>
        <v>0</v>
      </c>
      <c r="L32" s="32">
        <f t="shared" si="61"/>
        <v>0</v>
      </c>
      <c r="M32" s="32">
        <f t="shared" si="61"/>
        <v>0</v>
      </c>
      <c r="N32" s="32">
        <f t="shared" si="61"/>
        <v>0</v>
      </c>
      <c r="O32" s="32">
        <f t="shared" si="61"/>
        <v>0</v>
      </c>
      <c r="P32" s="32">
        <f t="shared" si="61"/>
        <v>0</v>
      </c>
      <c r="Q32" s="32">
        <f t="shared" si="61"/>
        <v>0</v>
      </c>
      <c r="R32" s="32">
        <f t="shared" ref="R32:AA36" si="62">SUMIF($B$66:$B$91,$B32,R$66:R$91)</f>
        <v>0</v>
      </c>
      <c r="S32" s="32">
        <f t="shared" si="62"/>
        <v>0</v>
      </c>
      <c r="T32" s="32">
        <f t="shared" si="62"/>
        <v>0</v>
      </c>
      <c r="U32" s="32">
        <f t="shared" si="62"/>
        <v>0</v>
      </c>
      <c r="V32" s="32">
        <f t="shared" si="62"/>
        <v>0</v>
      </c>
      <c r="W32" s="32">
        <f t="shared" si="62"/>
        <v>0</v>
      </c>
      <c r="X32" s="32">
        <f t="shared" si="62"/>
        <v>0</v>
      </c>
      <c r="Y32" s="32">
        <f t="shared" si="62"/>
        <v>0</v>
      </c>
      <c r="Z32" s="32">
        <f t="shared" si="62"/>
        <v>0</v>
      </c>
      <c r="AA32" s="32">
        <f t="shared" si="62"/>
        <v>0</v>
      </c>
      <c r="AB32" s="32">
        <f t="shared" ref="AB32:AK36" si="63">SUMIF($B$66:$B$91,$B32,AB$66:AB$91)</f>
        <v>0</v>
      </c>
      <c r="AC32" s="32">
        <f t="shared" si="63"/>
        <v>0</v>
      </c>
      <c r="AD32" s="32">
        <f t="shared" si="63"/>
        <v>0</v>
      </c>
      <c r="AE32" s="32">
        <f t="shared" si="63"/>
        <v>0</v>
      </c>
      <c r="AF32" s="32">
        <f t="shared" si="63"/>
        <v>0</v>
      </c>
      <c r="AG32" s="32">
        <f t="shared" si="63"/>
        <v>0</v>
      </c>
      <c r="AH32" s="32">
        <f t="shared" si="63"/>
        <v>0</v>
      </c>
      <c r="AI32" s="32">
        <f t="shared" si="63"/>
        <v>0</v>
      </c>
      <c r="AJ32" s="32">
        <f t="shared" si="63"/>
        <v>0</v>
      </c>
      <c r="AK32" s="32">
        <f t="shared" si="63"/>
        <v>0</v>
      </c>
      <c r="AL32" s="32">
        <f t="shared" ref="AL32:AU36" si="64">SUMIF($B$66:$B$91,$B32,AL$66:AL$91)</f>
        <v>0</v>
      </c>
      <c r="AM32" s="32">
        <f t="shared" si="64"/>
        <v>0</v>
      </c>
      <c r="AN32" s="32">
        <f t="shared" si="64"/>
        <v>0</v>
      </c>
      <c r="AO32" s="32">
        <f t="shared" si="64"/>
        <v>0</v>
      </c>
      <c r="AP32" s="32">
        <f t="shared" si="64"/>
        <v>0</v>
      </c>
      <c r="AQ32" s="32">
        <f t="shared" si="64"/>
        <v>0</v>
      </c>
      <c r="AR32" s="32">
        <f t="shared" si="64"/>
        <v>0</v>
      </c>
      <c r="AS32" s="32">
        <f t="shared" si="64"/>
        <v>0</v>
      </c>
      <c r="AT32" s="32">
        <f t="shared" si="64"/>
        <v>0</v>
      </c>
      <c r="AU32" s="32">
        <f t="shared" si="64"/>
        <v>0</v>
      </c>
      <c r="AV32" s="32">
        <f t="shared" ref="AV32:BP36" si="65">SUMIF($B$66:$B$91,$B32,AV$66:AV$91)</f>
        <v>0</v>
      </c>
      <c r="AW32" s="32">
        <f t="shared" si="65"/>
        <v>0</v>
      </c>
      <c r="AX32" s="32">
        <f t="shared" si="65"/>
        <v>0</v>
      </c>
      <c r="AY32" s="32">
        <f t="shared" si="65"/>
        <v>0</v>
      </c>
      <c r="AZ32" s="32">
        <f t="shared" si="65"/>
        <v>0</v>
      </c>
      <c r="BA32" s="32">
        <f t="shared" si="65"/>
        <v>0</v>
      </c>
      <c r="BB32" s="32">
        <f t="shared" si="65"/>
        <v>0</v>
      </c>
      <c r="BC32" s="32">
        <f t="shared" si="65"/>
        <v>0</v>
      </c>
      <c r="BD32" s="32">
        <f t="shared" si="65"/>
        <v>0</v>
      </c>
      <c r="BE32" s="32">
        <f t="shared" si="65"/>
        <v>0</v>
      </c>
      <c r="BF32" s="32">
        <f t="shared" si="65"/>
        <v>0</v>
      </c>
      <c r="BG32" s="32">
        <f t="shared" si="65"/>
        <v>0</v>
      </c>
      <c r="BH32" s="32">
        <f t="shared" si="65"/>
        <v>0</v>
      </c>
      <c r="BI32" s="32">
        <f t="shared" si="65"/>
        <v>0</v>
      </c>
      <c r="BJ32" s="32">
        <f t="shared" si="65"/>
        <v>0</v>
      </c>
      <c r="BK32" s="32">
        <f t="shared" si="65"/>
        <v>0</v>
      </c>
      <c r="BL32" s="32">
        <f t="shared" si="65"/>
        <v>0</v>
      </c>
      <c r="BM32" s="32">
        <f t="shared" si="65"/>
        <v>0</v>
      </c>
      <c r="BN32" s="32">
        <f t="shared" si="65"/>
        <v>0</v>
      </c>
      <c r="BO32" s="32">
        <f t="shared" si="65"/>
        <v>0</v>
      </c>
      <c r="BP32" s="32">
        <f t="shared" si="65"/>
        <v>0</v>
      </c>
    </row>
    <row r="33" spans="1:68" hidden="1" outlineLevel="1" x14ac:dyDescent="0.2">
      <c r="A33" s="30"/>
      <c r="B33" s="28">
        <f>Remaining!A33</f>
        <v>440</v>
      </c>
      <c r="C33" s="28" t="str">
        <f>Remaining!B33</f>
        <v xml:space="preserve">Instrumentation Design         </v>
      </c>
      <c r="D33" s="32">
        <f t="shared" si="60"/>
        <v>0</v>
      </c>
      <c r="E33" s="32">
        <f t="shared" si="60"/>
        <v>0</v>
      </c>
      <c r="F33" s="32">
        <f t="shared" si="60"/>
        <v>0</v>
      </c>
      <c r="G33" s="32"/>
      <c r="H33" s="32">
        <f t="shared" si="61"/>
        <v>0</v>
      </c>
      <c r="I33" s="32">
        <f t="shared" si="61"/>
        <v>0</v>
      </c>
      <c r="J33" s="32">
        <f t="shared" si="61"/>
        <v>0</v>
      </c>
      <c r="K33" s="32">
        <f t="shared" si="61"/>
        <v>0</v>
      </c>
      <c r="L33" s="32">
        <f t="shared" si="61"/>
        <v>0</v>
      </c>
      <c r="M33" s="32">
        <f t="shared" si="61"/>
        <v>0</v>
      </c>
      <c r="N33" s="32">
        <f t="shared" si="61"/>
        <v>0</v>
      </c>
      <c r="O33" s="32">
        <f t="shared" si="61"/>
        <v>0</v>
      </c>
      <c r="P33" s="32">
        <f t="shared" si="61"/>
        <v>0</v>
      </c>
      <c r="Q33" s="32">
        <f t="shared" si="61"/>
        <v>0</v>
      </c>
      <c r="R33" s="32">
        <f t="shared" si="62"/>
        <v>0</v>
      </c>
      <c r="S33" s="32">
        <f t="shared" si="62"/>
        <v>0</v>
      </c>
      <c r="T33" s="32">
        <f t="shared" si="62"/>
        <v>0</v>
      </c>
      <c r="U33" s="32">
        <f t="shared" si="62"/>
        <v>0</v>
      </c>
      <c r="V33" s="32">
        <f t="shared" si="62"/>
        <v>0</v>
      </c>
      <c r="W33" s="32">
        <f t="shared" si="62"/>
        <v>0</v>
      </c>
      <c r="X33" s="32">
        <f t="shared" si="62"/>
        <v>0</v>
      </c>
      <c r="Y33" s="32">
        <f t="shared" si="62"/>
        <v>0</v>
      </c>
      <c r="Z33" s="32">
        <f t="shared" si="62"/>
        <v>0</v>
      </c>
      <c r="AA33" s="32">
        <f t="shared" si="62"/>
        <v>0</v>
      </c>
      <c r="AB33" s="32">
        <f t="shared" si="63"/>
        <v>0</v>
      </c>
      <c r="AC33" s="32">
        <f t="shared" si="63"/>
        <v>0</v>
      </c>
      <c r="AD33" s="32">
        <f t="shared" si="63"/>
        <v>0</v>
      </c>
      <c r="AE33" s="32">
        <f t="shared" si="63"/>
        <v>0</v>
      </c>
      <c r="AF33" s="32">
        <f t="shared" si="63"/>
        <v>0</v>
      </c>
      <c r="AG33" s="32">
        <f t="shared" si="63"/>
        <v>0</v>
      </c>
      <c r="AH33" s="32">
        <f t="shared" si="63"/>
        <v>0</v>
      </c>
      <c r="AI33" s="32">
        <f t="shared" si="63"/>
        <v>0</v>
      </c>
      <c r="AJ33" s="32">
        <f t="shared" si="63"/>
        <v>0</v>
      </c>
      <c r="AK33" s="32">
        <f t="shared" si="63"/>
        <v>0</v>
      </c>
      <c r="AL33" s="32">
        <f t="shared" si="64"/>
        <v>0</v>
      </c>
      <c r="AM33" s="32">
        <f t="shared" si="64"/>
        <v>0</v>
      </c>
      <c r="AN33" s="32">
        <f t="shared" si="64"/>
        <v>0</v>
      </c>
      <c r="AO33" s="32">
        <f t="shared" si="64"/>
        <v>0</v>
      </c>
      <c r="AP33" s="32">
        <f t="shared" si="64"/>
        <v>0</v>
      </c>
      <c r="AQ33" s="32">
        <f t="shared" si="64"/>
        <v>0</v>
      </c>
      <c r="AR33" s="32">
        <f t="shared" si="64"/>
        <v>0</v>
      </c>
      <c r="AS33" s="32">
        <f t="shared" si="64"/>
        <v>0</v>
      </c>
      <c r="AT33" s="32">
        <f t="shared" si="64"/>
        <v>0</v>
      </c>
      <c r="AU33" s="32">
        <f t="shared" si="64"/>
        <v>0</v>
      </c>
      <c r="AV33" s="32">
        <f t="shared" si="65"/>
        <v>0</v>
      </c>
      <c r="AW33" s="32">
        <f t="shared" si="65"/>
        <v>0</v>
      </c>
      <c r="AX33" s="32">
        <f t="shared" si="65"/>
        <v>0</v>
      </c>
      <c r="AY33" s="32">
        <f t="shared" si="65"/>
        <v>0</v>
      </c>
      <c r="AZ33" s="32">
        <f t="shared" si="65"/>
        <v>0</v>
      </c>
      <c r="BA33" s="32">
        <f t="shared" si="65"/>
        <v>0</v>
      </c>
      <c r="BB33" s="32">
        <f t="shared" si="65"/>
        <v>0</v>
      </c>
      <c r="BC33" s="32">
        <f t="shared" si="65"/>
        <v>0</v>
      </c>
      <c r="BD33" s="32">
        <f t="shared" si="65"/>
        <v>0</v>
      </c>
      <c r="BE33" s="32">
        <f t="shared" si="65"/>
        <v>0</v>
      </c>
      <c r="BF33" s="32">
        <f t="shared" si="65"/>
        <v>0</v>
      </c>
      <c r="BG33" s="32">
        <f t="shared" si="65"/>
        <v>0</v>
      </c>
      <c r="BH33" s="32">
        <f t="shared" si="65"/>
        <v>0</v>
      </c>
      <c r="BI33" s="32">
        <f t="shared" si="65"/>
        <v>0</v>
      </c>
      <c r="BJ33" s="32">
        <f t="shared" si="65"/>
        <v>0</v>
      </c>
      <c r="BK33" s="32">
        <f t="shared" si="65"/>
        <v>0</v>
      </c>
      <c r="BL33" s="32">
        <f t="shared" si="65"/>
        <v>0</v>
      </c>
      <c r="BM33" s="32">
        <f t="shared" si="65"/>
        <v>0</v>
      </c>
      <c r="BN33" s="32">
        <f t="shared" si="65"/>
        <v>0</v>
      </c>
      <c r="BO33" s="32">
        <f t="shared" si="65"/>
        <v>0</v>
      </c>
      <c r="BP33" s="32">
        <f t="shared" si="65"/>
        <v>0</v>
      </c>
    </row>
    <row r="34" spans="1:68" ht="12.75" hidden="1" customHeight="1" outlineLevel="1" x14ac:dyDescent="0.2">
      <c r="A34" s="30"/>
      <c r="B34" s="28">
        <f>Remaining!A34</f>
        <v>350</v>
      </c>
      <c r="C34" s="28" t="str">
        <f>Remaining!B34</f>
        <v xml:space="preserve">Controls Engineering           </v>
      </c>
      <c r="D34" s="32">
        <f t="shared" si="60"/>
        <v>0</v>
      </c>
      <c r="E34" s="32">
        <f t="shared" si="60"/>
        <v>0</v>
      </c>
      <c r="F34" s="32">
        <f t="shared" si="60"/>
        <v>0</v>
      </c>
      <c r="G34" s="32"/>
      <c r="H34" s="32">
        <f t="shared" si="61"/>
        <v>0</v>
      </c>
      <c r="I34" s="32">
        <f t="shared" si="61"/>
        <v>0</v>
      </c>
      <c r="J34" s="32">
        <f t="shared" si="61"/>
        <v>0</v>
      </c>
      <c r="K34" s="32">
        <f t="shared" si="61"/>
        <v>0</v>
      </c>
      <c r="L34" s="32">
        <f t="shared" si="61"/>
        <v>0</v>
      </c>
      <c r="M34" s="32">
        <f t="shared" si="61"/>
        <v>0</v>
      </c>
      <c r="N34" s="32">
        <f t="shared" si="61"/>
        <v>0</v>
      </c>
      <c r="O34" s="32">
        <f t="shared" si="61"/>
        <v>0</v>
      </c>
      <c r="P34" s="32">
        <f t="shared" si="61"/>
        <v>0</v>
      </c>
      <c r="Q34" s="32">
        <f t="shared" si="61"/>
        <v>0</v>
      </c>
      <c r="R34" s="32">
        <f t="shared" si="62"/>
        <v>0</v>
      </c>
      <c r="S34" s="32">
        <f t="shared" si="62"/>
        <v>0</v>
      </c>
      <c r="T34" s="32">
        <f t="shared" si="62"/>
        <v>0</v>
      </c>
      <c r="U34" s="32">
        <f t="shared" si="62"/>
        <v>0</v>
      </c>
      <c r="V34" s="32">
        <f t="shared" si="62"/>
        <v>0</v>
      </c>
      <c r="W34" s="32">
        <f t="shared" si="62"/>
        <v>0</v>
      </c>
      <c r="X34" s="32">
        <f t="shared" si="62"/>
        <v>0</v>
      </c>
      <c r="Y34" s="32">
        <f t="shared" si="62"/>
        <v>0</v>
      </c>
      <c r="Z34" s="32">
        <f t="shared" si="62"/>
        <v>0</v>
      </c>
      <c r="AA34" s="32">
        <f t="shared" si="62"/>
        <v>0</v>
      </c>
      <c r="AB34" s="32">
        <f t="shared" si="63"/>
        <v>0</v>
      </c>
      <c r="AC34" s="32">
        <f t="shared" si="63"/>
        <v>0</v>
      </c>
      <c r="AD34" s="32">
        <f t="shared" si="63"/>
        <v>0</v>
      </c>
      <c r="AE34" s="32">
        <f t="shared" si="63"/>
        <v>0</v>
      </c>
      <c r="AF34" s="32">
        <f t="shared" si="63"/>
        <v>0</v>
      </c>
      <c r="AG34" s="32">
        <f t="shared" si="63"/>
        <v>0</v>
      </c>
      <c r="AH34" s="32">
        <f t="shared" si="63"/>
        <v>0</v>
      </c>
      <c r="AI34" s="32">
        <f t="shared" si="63"/>
        <v>0</v>
      </c>
      <c r="AJ34" s="32">
        <f t="shared" si="63"/>
        <v>0</v>
      </c>
      <c r="AK34" s="32">
        <f t="shared" si="63"/>
        <v>0</v>
      </c>
      <c r="AL34" s="32">
        <f t="shared" si="64"/>
        <v>0</v>
      </c>
      <c r="AM34" s="32">
        <f t="shared" si="64"/>
        <v>0</v>
      </c>
      <c r="AN34" s="32">
        <f t="shared" si="64"/>
        <v>0</v>
      </c>
      <c r="AO34" s="32">
        <f t="shared" si="64"/>
        <v>0</v>
      </c>
      <c r="AP34" s="32">
        <f t="shared" si="64"/>
        <v>0</v>
      </c>
      <c r="AQ34" s="32">
        <f t="shared" si="64"/>
        <v>0</v>
      </c>
      <c r="AR34" s="32">
        <f t="shared" si="64"/>
        <v>0</v>
      </c>
      <c r="AS34" s="32">
        <f t="shared" si="64"/>
        <v>0</v>
      </c>
      <c r="AT34" s="32">
        <f t="shared" si="64"/>
        <v>0</v>
      </c>
      <c r="AU34" s="32">
        <f t="shared" si="64"/>
        <v>0</v>
      </c>
      <c r="AV34" s="32">
        <f t="shared" si="65"/>
        <v>0</v>
      </c>
      <c r="AW34" s="32">
        <f t="shared" si="65"/>
        <v>0</v>
      </c>
      <c r="AX34" s="32">
        <f t="shared" si="65"/>
        <v>0</v>
      </c>
      <c r="AY34" s="32">
        <f t="shared" si="65"/>
        <v>0</v>
      </c>
      <c r="AZ34" s="32">
        <f t="shared" si="65"/>
        <v>0</v>
      </c>
      <c r="BA34" s="32">
        <f t="shared" si="65"/>
        <v>0</v>
      </c>
      <c r="BB34" s="32">
        <f t="shared" si="65"/>
        <v>0</v>
      </c>
      <c r="BC34" s="32">
        <f t="shared" si="65"/>
        <v>0</v>
      </c>
      <c r="BD34" s="32">
        <f t="shared" si="65"/>
        <v>0</v>
      </c>
      <c r="BE34" s="32">
        <f t="shared" si="65"/>
        <v>0</v>
      </c>
      <c r="BF34" s="32">
        <f t="shared" si="65"/>
        <v>0</v>
      </c>
      <c r="BG34" s="32">
        <f t="shared" si="65"/>
        <v>0</v>
      </c>
      <c r="BH34" s="32">
        <f t="shared" si="65"/>
        <v>0</v>
      </c>
      <c r="BI34" s="32">
        <f t="shared" si="65"/>
        <v>0</v>
      </c>
      <c r="BJ34" s="32">
        <f t="shared" si="65"/>
        <v>0</v>
      </c>
      <c r="BK34" s="32">
        <f t="shared" si="65"/>
        <v>0</v>
      </c>
      <c r="BL34" s="32">
        <f t="shared" si="65"/>
        <v>0</v>
      </c>
      <c r="BM34" s="32">
        <f t="shared" si="65"/>
        <v>0</v>
      </c>
      <c r="BN34" s="32">
        <f t="shared" si="65"/>
        <v>0</v>
      </c>
      <c r="BO34" s="32">
        <f t="shared" si="65"/>
        <v>0</v>
      </c>
      <c r="BP34" s="32">
        <f t="shared" si="65"/>
        <v>0</v>
      </c>
    </row>
    <row r="35" spans="1:68" ht="12.75" hidden="1" customHeight="1" outlineLevel="1" x14ac:dyDescent="0.2">
      <c r="A35" s="30"/>
      <c r="B35" s="28">
        <f>Remaining!A35</f>
        <v>450</v>
      </c>
      <c r="C35" s="28" t="str">
        <f>Remaining!B35</f>
        <v xml:space="preserve">Controls Design                </v>
      </c>
      <c r="D35" s="32">
        <f t="shared" si="60"/>
        <v>0</v>
      </c>
      <c r="E35" s="32">
        <f t="shared" si="60"/>
        <v>0</v>
      </c>
      <c r="F35" s="32">
        <f t="shared" si="60"/>
        <v>0</v>
      </c>
      <c r="G35" s="32"/>
      <c r="H35" s="32">
        <f t="shared" si="61"/>
        <v>0</v>
      </c>
      <c r="I35" s="32">
        <f t="shared" si="61"/>
        <v>0</v>
      </c>
      <c r="J35" s="32">
        <f t="shared" si="61"/>
        <v>0</v>
      </c>
      <c r="K35" s="32">
        <f t="shared" si="61"/>
        <v>0</v>
      </c>
      <c r="L35" s="32">
        <f t="shared" si="61"/>
        <v>0</v>
      </c>
      <c r="M35" s="32">
        <f t="shared" si="61"/>
        <v>0</v>
      </c>
      <c r="N35" s="32">
        <f t="shared" si="61"/>
        <v>0</v>
      </c>
      <c r="O35" s="32">
        <f t="shared" si="61"/>
        <v>0</v>
      </c>
      <c r="P35" s="32">
        <f t="shared" si="61"/>
        <v>0</v>
      </c>
      <c r="Q35" s="32">
        <f t="shared" si="61"/>
        <v>0</v>
      </c>
      <c r="R35" s="32">
        <f t="shared" si="62"/>
        <v>0</v>
      </c>
      <c r="S35" s="32">
        <f t="shared" si="62"/>
        <v>0</v>
      </c>
      <c r="T35" s="32">
        <f t="shared" si="62"/>
        <v>0</v>
      </c>
      <c r="U35" s="32">
        <f t="shared" si="62"/>
        <v>0</v>
      </c>
      <c r="V35" s="32">
        <f t="shared" si="62"/>
        <v>0</v>
      </c>
      <c r="W35" s="32">
        <f t="shared" si="62"/>
        <v>0</v>
      </c>
      <c r="X35" s="32">
        <f t="shared" si="62"/>
        <v>0</v>
      </c>
      <c r="Y35" s="32">
        <f t="shared" si="62"/>
        <v>0</v>
      </c>
      <c r="Z35" s="32">
        <f t="shared" si="62"/>
        <v>0</v>
      </c>
      <c r="AA35" s="32">
        <f t="shared" si="62"/>
        <v>0</v>
      </c>
      <c r="AB35" s="32">
        <f t="shared" si="63"/>
        <v>0</v>
      </c>
      <c r="AC35" s="32">
        <f t="shared" si="63"/>
        <v>0</v>
      </c>
      <c r="AD35" s="32">
        <f t="shared" si="63"/>
        <v>0</v>
      </c>
      <c r="AE35" s="32">
        <f t="shared" si="63"/>
        <v>0</v>
      </c>
      <c r="AF35" s="32">
        <f t="shared" si="63"/>
        <v>0</v>
      </c>
      <c r="AG35" s="32">
        <f t="shared" si="63"/>
        <v>0</v>
      </c>
      <c r="AH35" s="32">
        <f t="shared" si="63"/>
        <v>0</v>
      </c>
      <c r="AI35" s="32">
        <f t="shared" si="63"/>
        <v>0</v>
      </c>
      <c r="AJ35" s="32">
        <f t="shared" si="63"/>
        <v>0</v>
      </c>
      <c r="AK35" s="32">
        <f t="shared" si="63"/>
        <v>0</v>
      </c>
      <c r="AL35" s="32">
        <f t="shared" si="64"/>
        <v>0</v>
      </c>
      <c r="AM35" s="32">
        <f t="shared" si="64"/>
        <v>0</v>
      </c>
      <c r="AN35" s="32">
        <f t="shared" si="64"/>
        <v>0</v>
      </c>
      <c r="AO35" s="32">
        <f t="shared" si="64"/>
        <v>0</v>
      </c>
      <c r="AP35" s="32">
        <f t="shared" si="64"/>
        <v>0</v>
      </c>
      <c r="AQ35" s="32">
        <f t="shared" si="64"/>
        <v>0</v>
      </c>
      <c r="AR35" s="32">
        <f t="shared" si="64"/>
        <v>0</v>
      </c>
      <c r="AS35" s="32">
        <f t="shared" si="64"/>
        <v>0</v>
      </c>
      <c r="AT35" s="32">
        <f t="shared" si="64"/>
        <v>0</v>
      </c>
      <c r="AU35" s="32">
        <f t="shared" si="64"/>
        <v>0</v>
      </c>
      <c r="AV35" s="32">
        <f t="shared" si="65"/>
        <v>0</v>
      </c>
      <c r="AW35" s="32">
        <f t="shared" si="65"/>
        <v>0</v>
      </c>
      <c r="AX35" s="32">
        <f t="shared" si="65"/>
        <v>0</v>
      </c>
      <c r="AY35" s="32">
        <f t="shared" si="65"/>
        <v>0</v>
      </c>
      <c r="AZ35" s="32">
        <f t="shared" si="65"/>
        <v>0</v>
      </c>
      <c r="BA35" s="32">
        <f t="shared" si="65"/>
        <v>0</v>
      </c>
      <c r="BB35" s="32">
        <f t="shared" si="65"/>
        <v>0</v>
      </c>
      <c r="BC35" s="32">
        <f t="shared" si="65"/>
        <v>0</v>
      </c>
      <c r="BD35" s="32">
        <f t="shared" si="65"/>
        <v>0</v>
      </c>
      <c r="BE35" s="32">
        <f t="shared" si="65"/>
        <v>0</v>
      </c>
      <c r="BF35" s="32">
        <f t="shared" si="65"/>
        <v>0</v>
      </c>
      <c r="BG35" s="32">
        <f t="shared" si="65"/>
        <v>0</v>
      </c>
      <c r="BH35" s="32">
        <f t="shared" si="65"/>
        <v>0</v>
      </c>
      <c r="BI35" s="32">
        <f t="shared" si="65"/>
        <v>0</v>
      </c>
      <c r="BJ35" s="32">
        <f t="shared" si="65"/>
        <v>0</v>
      </c>
      <c r="BK35" s="32">
        <f t="shared" si="65"/>
        <v>0</v>
      </c>
      <c r="BL35" s="32">
        <f t="shared" si="65"/>
        <v>0</v>
      </c>
      <c r="BM35" s="32">
        <f t="shared" si="65"/>
        <v>0</v>
      </c>
      <c r="BN35" s="32">
        <f t="shared" si="65"/>
        <v>0</v>
      </c>
      <c r="BO35" s="32">
        <f t="shared" si="65"/>
        <v>0</v>
      </c>
      <c r="BP35" s="32">
        <f t="shared" si="65"/>
        <v>0</v>
      </c>
    </row>
    <row r="36" spans="1:68" ht="12.75" hidden="1" customHeight="1" outlineLevel="1" x14ac:dyDescent="0.2">
      <c r="A36" s="30"/>
      <c r="B36" s="28">
        <f>Remaining!A36</f>
        <v>0</v>
      </c>
      <c r="C36" s="28">
        <f>Remaining!B36</f>
        <v>0</v>
      </c>
      <c r="D36" s="32">
        <f t="shared" si="60"/>
        <v>0</v>
      </c>
      <c r="E36" s="32">
        <f t="shared" si="60"/>
        <v>0</v>
      </c>
      <c r="F36" s="32">
        <f t="shared" si="60"/>
        <v>0</v>
      </c>
      <c r="G36" s="32"/>
      <c r="H36" s="32">
        <f t="shared" si="61"/>
        <v>0</v>
      </c>
      <c r="I36" s="32">
        <f t="shared" si="61"/>
        <v>0</v>
      </c>
      <c r="J36" s="32">
        <f t="shared" si="61"/>
        <v>0</v>
      </c>
      <c r="K36" s="32">
        <f t="shared" si="61"/>
        <v>0</v>
      </c>
      <c r="L36" s="32">
        <f t="shared" si="61"/>
        <v>0</v>
      </c>
      <c r="M36" s="32">
        <f t="shared" si="61"/>
        <v>0</v>
      </c>
      <c r="N36" s="32">
        <f t="shared" si="61"/>
        <v>0</v>
      </c>
      <c r="O36" s="32">
        <f t="shared" si="61"/>
        <v>0</v>
      </c>
      <c r="P36" s="32">
        <f t="shared" si="61"/>
        <v>0</v>
      </c>
      <c r="Q36" s="32">
        <f t="shared" si="61"/>
        <v>0</v>
      </c>
      <c r="R36" s="32">
        <f t="shared" si="62"/>
        <v>0</v>
      </c>
      <c r="S36" s="32">
        <f t="shared" si="62"/>
        <v>0</v>
      </c>
      <c r="T36" s="32">
        <f t="shared" si="62"/>
        <v>0</v>
      </c>
      <c r="U36" s="32">
        <f t="shared" si="62"/>
        <v>0</v>
      </c>
      <c r="V36" s="32">
        <f t="shared" si="62"/>
        <v>0</v>
      </c>
      <c r="W36" s="32">
        <f t="shared" si="62"/>
        <v>0</v>
      </c>
      <c r="X36" s="32">
        <f t="shared" si="62"/>
        <v>0</v>
      </c>
      <c r="Y36" s="32">
        <f t="shared" si="62"/>
        <v>0</v>
      </c>
      <c r="Z36" s="32">
        <f t="shared" si="62"/>
        <v>0</v>
      </c>
      <c r="AA36" s="32">
        <f t="shared" si="62"/>
        <v>0</v>
      </c>
      <c r="AB36" s="32">
        <f t="shared" si="63"/>
        <v>0</v>
      </c>
      <c r="AC36" s="32">
        <f t="shared" si="63"/>
        <v>0</v>
      </c>
      <c r="AD36" s="32">
        <f t="shared" si="63"/>
        <v>0</v>
      </c>
      <c r="AE36" s="32">
        <f t="shared" si="63"/>
        <v>0</v>
      </c>
      <c r="AF36" s="32">
        <f t="shared" si="63"/>
        <v>0</v>
      </c>
      <c r="AG36" s="32">
        <f t="shared" si="63"/>
        <v>0</v>
      </c>
      <c r="AH36" s="32">
        <f t="shared" si="63"/>
        <v>0</v>
      </c>
      <c r="AI36" s="32">
        <f t="shared" si="63"/>
        <v>0</v>
      </c>
      <c r="AJ36" s="32">
        <f t="shared" si="63"/>
        <v>0</v>
      </c>
      <c r="AK36" s="32">
        <f t="shared" si="63"/>
        <v>0</v>
      </c>
      <c r="AL36" s="32">
        <f t="shared" si="64"/>
        <v>0</v>
      </c>
      <c r="AM36" s="32">
        <f t="shared" si="64"/>
        <v>0</v>
      </c>
      <c r="AN36" s="32">
        <f t="shared" si="64"/>
        <v>0</v>
      </c>
      <c r="AO36" s="32">
        <f t="shared" si="64"/>
        <v>0</v>
      </c>
      <c r="AP36" s="32">
        <f t="shared" si="64"/>
        <v>0</v>
      </c>
      <c r="AQ36" s="32">
        <f t="shared" si="64"/>
        <v>0</v>
      </c>
      <c r="AR36" s="32">
        <f t="shared" si="64"/>
        <v>0</v>
      </c>
      <c r="AS36" s="32">
        <f t="shared" si="64"/>
        <v>0</v>
      </c>
      <c r="AT36" s="32">
        <f t="shared" si="64"/>
        <v>0</v>
      </c>
      <c r="AU36" s="32">
        <f t="shared" si="64"/>
        <v>0</v>
      </c>
      <c r="AV36" s="32">
        <f t="shared" si="65"/>
        <v>0</v>
      </c>
      <c r="AW36" s="32">
        <f t="shared" si="65"/>
        <v>0</v>
      </c>
      <c r="AX36" s="32">
        <f t="shared" si="65"/>
        <v>0</v>
      </c>
      <c r="AY36" s="32">
        <f t="shared" si="65"/>
        <v>0</v>
      </c>
      <c r="AZ36" s="32">
        <f t="shared" si="65"/>
        <v>0</v>
      </c>
      <c r="BA36" s="32">
        <f t="shared" si="65"/>
        <v>0</v>
      </c>
      <c r="BB36" s="32">
        <f t="shared" si="65"/>
        <v>0</v>
      </c>
      <c r="BC36" s="32">
        <f t="shared" si="65"/>
        <v>0</v>
      </c>
      <c r="BD36" s="32">
        <f t="shared" si="65"/>
        <v>0</v>
      </c>
      <c r="BE36" s="32">
        <f t="shared" si="65"/>
        <v>0</v>
      </c>
      <c r="BF36" s="32">
        <f t="shared" si="65"/>
        <v>0</v>
      </c>
      <c r="BG36" s="32">
        <f t="shared" si="65"/>
        <v>0</v>
      </c>
      <c r="BH36" s="32">
        <f t="shared" si="65"/>
        <v>0</v>
      </c>
      <c r="BI36" s="32">
        <f t="shared" si="65"/>
        <v>0</v>
      </c>
      <c r="BJ36" s="32">
        <f t="shared" si="65"/>
        <v>0</v>
      </c>
      <c r="BK36" s="32">
        <f t="shared" si="65"/>
        <v>0</v>
      </c>
      <c r="BL36" s="32">
        <f t="shared" si="65"/>
        <v>0</v>
      </c>
      <c r="BM36" s="32">
        <f t="shared" si="65"/>
        <v>0</v>
      </c>
      <c r="BN36" s="32">
        <f t="shared" si="65"/>
        <v>0</v>
      </c>
      <c r="BO36" s="32">
        <f t="shared" si="65"/>
        <v>0</v>
      </c>
      <c r="BP36" s="32">
        <f t="shared" si="65"/>
        <v>0</v>
      </c>
    </row>
    <row r="37" spans="1:68" ht="12.75" customHeight="1" collapsed="1" x14ac:dyDescent="0.2">
      <c r="A37" s="30"/>
      <c r="B37" s="149" t="str">
        <f>Remaining!A37</f>
        <v>06.</v>
      </c>
      <c r="C37" s="150" t="str">
        <f>Remaining!B37</f>
        <v>Structural Engineering &amp; Design</v>
      </c>
      <c r="D37" s="150">
        <f>SUM(D38:D40)</f>
        <v>4644</v>
      </c>
      <c r="E37" s="150">
        <f t="shared" ref="E37:AZ37" si="66">SUM(E38:E40)</f>
        <v>0</v>
      </c>
      <c r="F37" s="150">
        <f t="shared" si="66"/>
        <v>4644</v>
      </c>
      <c r="G37" s="150"/>
      <c r="H37" s="150">
        <f t="shared" si="66"/>
        <v>0</v>
      </c>
      <c r="I37" s="150">
        <f t="shared" si="66"/>
        <v>0</v>
      </c>
      <c r="J37" s="150">
        <f t="shared" si="66"/>
        <v>22.5</v>
      </c>
      <c r="K37" s="150">
        <f t="shared" si="66"/>
        <v>40.5</v>
      </c>
      <c r="L37" s="150">
        <f t="shared" si="66"/>
        <v>63</v>
      </c>
      <c r="M37" s="150">
        <f t="shared" si="66"/>
        <v>171.8</v>
      </c>
      <c r="N37" s="150">
        <f t="shared" si="66"/>
        <v>280.59000000000003</v>
      </c>
      <c r="O37" s="150">
        <f t="shared" si="66"/>
        <v>389.39</v>
      </c>
      <c r="P37" s="150">
        <f t="shared" si="66"/>
        <v>498.16999999999996</v>
      </c>
      <c r="Q37" s="150">
        <f t="shared" si="66"/>
        <v>585.21</v>
      </c>
      <c r="R37" s="150">
        <f t="shared" si="66"/>
        <v>696.93000000000006</v>
      </c>
      <c r="S37" s="150">
        <f t="shared" si="66"/>
        <v>819.92000000000007</v>
      </c>
      <c r="T37" s="150">
        <f t="shared" si="66"/>
        <v>942.90000000000009</v>
      </c>
      <c r="U37" s="150">
        <f t="shared" si="66"/>
        <v>1064.82</v>
      </c>
      <c r="V37" s="150">
        <f t="shared" si="66"/>
        <v>1161.07</v>
      </c>
      <c r="W37" s="150">
        <f t="shared" si="66"/>
        <v>1281.4000000000001</v>
      </c>
      <c r="X37" s="150">
        <f t="shared" si="66"/>
        <v>1401.72</v>
      </c>
      <c r="Y37" s="150">
        <f t="shared" si="66"/>
        <v>1522.03</v>
      </c>
      <c r="Z37" s="150">
        <f t="shared" si="66"/>
        <v>1642.35</v>
      </c>
      <c r="AA37" s="150">
        <f t="shared" si="66"/>
        <v>1738.6</v>
      </c>
      <c r="AB37" s="150">
        <f t="shared" si="66"/>
        <v>1881.11</v>
      </c>
      <c r="AC37" s="150">
        <f t="shared" si="66"/>
        <v>2019.17</v>
      </c>
      <c r="AD37" s="150">
        <f t="shared" si="66"/>
        <v>2157.23</v>
      </c>
      <c r="AE37" s="150">
        <f t="shared" si="66"/>
        <v>2295.2799999999997</v>
      </c>
      <c r="AF37" s="150">
        <f t="shared" si="66"/>
        <v>2411.7200000000003</v>
      </c>
      <c r="AG37" s="150">
        <f t="shared" si="66"/>
        <v>2559.7799999999997</v>
      </c>
      <c r="AH37" s="150">
        <f t="shared" si="66"/>
        <v>2714.52</v>
      </c>
      <c r="AI37" s="150">
        <f t="shared" si="66"/>
        <v>2860.37</v>
      </c>
      <c r="AJ37" s="150">
        <f t="shared" si="66"/>
        <v>3009.4300000000003</v>
      </c>
      <c r="AK37" s="150">
        <f t="shared" si="66"/>
        <v>3163.2799999999997</v>
      </c>
      <c r="AL37" s="150">
        <f t="shared" si="66"/>
        <v>3298.29</v>
      </c>
      <c r="AM37" s="150">
        <f t="shared" si="66"/>
        <v>3448.36</v>
      </c>
      <c r="AN37" s="150">
        <f t="shared" si="66"/>
        <v>3595.14</v>
      </c>
      <c r="AO37" s="150">
        <f t="shared" si="66"/>
        <v>3738.71</v>
      </c>
      <c r="AP37" s="150">
        <f t="shared" si="66"/>
        <v>3738.71</v>
      </c>
      <c r="AQ37" s="150">
        <f t="shared" si="66"/>
        <v>3738.71</v>
      </c>
      <c r="AR37" s="150">
        <f t="shared" si="66"/>
        <v>3877.49</v>
      </c>
      <c r="AS37" s="150">
        <f t="shared" si="66"/>
        <v>3994.19</v>
      </c>
      <c r="AT37" s="150">
        <f t="shared" si="66"/>
        <v>4100.63</v>
      </c>
      <c r="AU37" s="150">
        <f t="shared" si="66"/>
        <v>4207.07</v>
      </c>
      <c r="AV37" s="150">
        <f t="shared" si="66"/>
        <v>4323.03</v>
      </c>
      <c r="AW37" s="150">
        <f t="shared" si="66"/>
        <v>4453.26</v>
      </c>
      <c r="AX37" s="150">
        <f t="shared" si="66"/>
        <v>4538.34</v>
      </c>
      <c r="AY37" s="150">
        <f t="shared" si="66"/>
        <v>4573</v>
      </c>
      <c r="AZ37" s="150">
        <f t="shared" si="66"/>
        <v>4589</v>
      </c>
      <c r="BA37" s="150">
        <f t="shared" ref="BA37:BJ37" si="67">SUM(BA38:BA40)</f>
        <v>4589</v>
      </c>
      <c r="BB37" s="150">
        <f t="shared" si="67"/>
        <v>4590</v>
      </c>
      <c r="BC37" s="150">
        <f t="shared" si="67"/>
        <v>4594</v>
      </c>
      <c r="BD37" s="150">
        <f t="shared" si="67"/>
        <v>4599</v>
      </c>
      <c r="BE37" s="150">
        <f t="shared" si="67"/>
        <v>4599</v>
      </c>
      <c r="BF37" s="150">
        <f t="shared" si="67"/>
        <v>4599</v>
      </c>
      <c r="BG37" s="150">
        <f t="shared" si="67"/>
        <v>4599</v>
      </c>
      <c r="BH37" s="150">
        <f t="shared" si="67"/>
        <v>4599</v>
      </c>
      <c r="BI37" s="150">
        <f t="shared" si="67"/>
        <v>4599</v>
      </c>
      <c r="BJ37" s="150">
        <f t="shared" si="67"/>
        <v>4605</v>
      </c>
      <c r="BK37" s="150">
        <f t="shared" ref="BK37:BP37" si="68">SUM(BK38:BK40)</f>
        <v>4615</v>
      </c>
      <c r="BL37" s="150">
        <f t="shared" si="68"/>
        <v>4623</v>
      </c>
      <c r="BM37" s="150">
        <f t="shared" si="68"/>
        <v>4629</v>
      </c>
      <c r="BN37" s="150">
        <f t="shared" si="68"/>
        <v>4635</v>
      </c>
      <c r="BO37" s="150">
        <f t="shared" si="68"/>
        <v>4644</v>
      </c>
      <c r="BP37" s="150">
        <f t="shared" si="68"/>
        <v>4644</v>
      </c>
    </row>
    <row r="38" spans="1:68" ht="12.75" hidden="1" customHeight="1" outlineLevel="1" x14ac:dyDescent="0.2">
      <c r="A38" s="30"/>
      <c r="B38" s="28">
        <f>Remaining!A38</f>
        <v>360</v>
      </c>
      <c r="C38" s="28" t="str">
        <f>Remaining!B38</f>
        <v xml:space="preserve">Structural Engineering         </v>
      </c>
      <c r="D38" s="32">
        <f t="shared" ref="D38:F40" si="69">SUMIF($B$66:$B$91,$B38,D$66:D$91)</f>
        <v>2134</v>
      </c>
      <c r="E38" s="32">
        <f t="shared" si="69"/>
        <v>0</v>
      </c>
      <c r="F38" s="32">
        <f t="shared" si="69"/>
        <v>2134</v>
      </c>
      <c r="G38" s="32"/>
      <c r="H38" s="32">
        <f t="shared" ref="H38:Q40" si="70">SUMIF($B$66:$B$91,$B38,H$66:H$91)</f>
        <v>0</v>
      </c>
      <c r="I38" s="32">
        <f t="shared" si="70"/>
        <v>0</v>
      </c>
      <c r="J38" s="32">
        <f t="shared" si="70"/>
        <v>6.79</v>
      </c>
      <c r="K38" s="32">
        <f t="shared" si="70"/>
        <v>12.21</v>
      </c>
      <c r="L38" s="32">
        <f t="shared" si="70"/>
        <v>19</v>
      </c>
      <c r="M38" s="32">
        <f t="shared" si="70"/>
        <v>73.37</v>
      </c>
      <c r="N38" s="32">
        <f t="shared" si="70"/>
        <v>127.73</v>
      </c>
      <c r="O38" s="32">
        <f t="shared" si="70"/>
        <v>182.1</v>
      </c>
      <c r="P38" s="32">
        <f t="shared" si="70"/>
        <v>236.46</v>
      </c>
      <c r="Q38" s="32">
        <f t="shared" si="70"/>
        <v>279.95</v>
      </c>
      <c r="R38" s="32">
        <f t="shared" ref="R38:AA40" si="71">SUMIF($B$66:$B$91,$B38,R$66:R$91)</f>
        <v>333.16</v>
      </c>
      <c r="S38" s="32">
        <f t="shared" si="71"/>
        <v>381.3</v>
      </c>
      <c r="T38" s="32">
        <f t="shared" si="71"/>
        <v>429.44</v>
      </c>
      <c r="U38" s="32">
        <f t="shared" si="71"/>
        <v>476.51</v>
      </c>
      <c r="V38" s="32">
        <f t="shared" si="71"/>
        <v>512.89</v>
      </c>
      <c r="W38" s="32">
        <f t="shared" si="71"/>
        <v>558.37</v>
      </c>
      <c r="X38" s="32">
        <f t="shared" si="71"/>
        <v>603.84</v>
      </c>
      <c r="Y38" s="32">
        <f t="shared" si="71"/>
        <v>649.30999999999995</v>
      </c>
      <c r="Z38" s="32">
        <f t="shared" si="71"/>
        <v>694.78</v>
      </c>
      <c r="AA38" s="32">
        <f t="shared" si="71"/>
        <v>731.16</v>
      </c>
      <c r="AB38" s="32">
        <f t="shared" ref="AB38:AK40" si="72">SUMIF($B$66:$B$91,$B38,AB$66:AB$91)</f>
        <v>787</v>
      </c>
      <c r="AC38" s="32">
        <f t="shared" si="72"/>
        <v>840.43</v>
      </c>
      <c r="AD38" s="32">
        <f t="shared" si="72"/>
        <v>893.87</v>
      </c>
      <c r="AE38" s="32">
        <f t="shared" si="72"/>
        <v>947.3</v>
      </c>
      <c r="AF38" s="32">
        <f t="shared" si="72"/>
        <v>996.04</v>
      </c>
      <c r="AG38" s="32">
        <f t="shared" si="72"/>
        <v>1059.47</v>
      </c>
      <c r="AH38" s="32">
        <f t="shared" si="72"/>
        <v>1122.6500000000001</v>
      </c>
      <c r="AI38" s="32">
        <f t="shared" si="72"/>
        <v>1178.98</v>
      </c>
      <c r="AJ38" s="32">
        <f t="shared" si="72"/>
        <v>1238.51</v>
      </c>
      <c r="AK38" s="32">
        <f t="shared" si="72"/>
        <v>1302.8399999999999</v>
      </c>
      <c r="AL38" s="32">
        <f t="shared" ref="AL38:AU40" si="73">SUMIF($B$66:$B$91,$B38,AL$66:AL$91)</f>
        <v>1359.98</v>
      </c>
      <c r="AM38" s="32">
        <f t="shared" si="73"/>
        <v>1431.13</v>
      </c>
      <c r="AN38" s="32">
        <f t="shared" si="73"/>
        <v>1504.94</v>
      </c>
      <c r="AO38" s="32">
        <f t="shared" si="73"/>
        <v>1575.55</v>
      </c>
      <c r="AP38" s="32">
        <f t="shared" si="73"/>
        <v>1575.55</v>
      </c>
      <c r="AQ38" s="32">
        <f t="shared" si="73"/>
        <v>1575.55</v>
      </c>
      <c r="AR38" s="32">
        <f t="shared" si="73"/>
        <v>1641.36</v>
      </c>
      <c r="AS38" s="32">
        <f t="shared" si="73"/>
        <v>1699.13</v>
      </c>
      <c r="AT38" s="32">
        <f t="shared" si="73"/>
        <v>1753.77</v>
      </c>
      <c r="AU38" s="32">
        <f t="shared" si="73"/>
        <v>1808.42</v>
      </c>
      <c r="AV38" s="32">
        <f t="shared" ref="AV38:BP40" si="74">SUMIF($B$66:$B$91,$B38,AV$66:AV$91)</f>
        <v>1878.76</v>
      </c>
      <c r="AW38" s="32">
        <f t="shared" si="74"/>
        <v>1972.66</v>
      </c>
      <c r="AX38" s="32">
        <f t="shared" si="74"/>
        <v>2034.67</v>
      </c>
      <c r="AY38" s="32">
        <f t="shared" si="74"/>
        <v>2063</v>
      </c>
      <c r="AZ38" s="32">
        <f t="shared" si="74"/>
        <v>2079</v>
      </c>
      <c r="BA38" s="32">
        <f t="shared" si="74"/>
        <v>2079</v>
      </c>
      <c r="BB38" s="32">
        <f t="shared" si="74"/>
        <v>2080</v>
      </c>
      <c r="BC38" s="32">
        <f t="shared" si="74"/>
        <v>2084</v>
      </c>
      <c r="BD38" s="32">
        <f t="shared" si="74"/>
        <v>2089</v>
      </c>
      <c r="BE38" s="32">
        <f t="shared" si="74"/>
        <v>2089</v>
      </c>
      <c r="BF38" s="32">
        <f t="shared" si="74"/>
        <v>2089</v>
      </c>
      <c r="BG38" s="32">
        <f t="shared" si="74"/>
        <v>2089</v>
      </c>
      <c r="BH38" s="32">
        <f t="shared" si="74"/>
        <v>2089</v>
      </c>
      <c r="BI38" s="32">
        <f t="shared" si="74"/>
        <v>2089</v>
      </c>
      <c r="BJ38" s="32">
        <f t="shared" si="74"/>
        <v>2095</v>
      </c>
      <c r="BK38" s="32">
        <f t="shared" si="74"/>
        <v>2105</v>
      </c>
      <c r="BL38" s="32">
        <f t="shared" si="74"/>
        <v>2113</v>
      </c>
      <c r="BM38" s="32">
        <f t="shared" si="74"/>
        <v>2119</v>
      </c>
      <c r="BN38" s="32">
        <f t="shared" si="74"/>
        <v>2125</v>
      </c>
      <c r="BO38" s="32">
        <f t="shared" si="74"/>
        <v>2134</v>
      </c>
      <c r="BP38" s="32">
        <f t="shared" si="74"/>
        <v>2134</v>
      </c>
    </row>
    <row r="39" spans="1:68" ht="12.75" hidden="1" customHeight="1" outlineLevel="1" x14ac:dyDescent="0.2">
      <c r="A39" s="30"/>
      <c r="B39" s="28">
        <f>Remaining!A39</f>
        <v>460</v>
      </c>
      <c r="C39" s="28" t="str">
        <f>Remaining!B39</f>
        <v xml:space="preserve">Structural Design              </v>
      </c>
      <c r="D39" s="32">
        <f t="shared" si="69"/>
        <v>2510</v>
      </c>
      <c r="E39" s="32">
        <f t="shared" si="69"/>
        <v>0</v>
      </c>
      <c r="F39" s="32">
        <f t="shared" si="69"/>
        <v>2510</v>
      </c>
      <c r="G39" s="32"/>
      <c r="H39" s="32">
        <f t="shared" si="70"/>
        <v>0</v>
      </c>
      <c r="I39" s="32">
        <f t="shared" si="70"/>
        <v>0</v>
      </c>
      <c r="J39" s="32">
        <f t="shared" si="70"/>
        <v>15.71</v>
      </c>
      <c r="K39" s="32">
        <f t="shared" si="70"/>
        <v>28.29</v>
      </c>
      <c r="L39" s="32">
        <f t="shared" si="70"/>
        <v>44</v>
      </c>
      <c r="M39" s="32">
        <f t="shared" si="70"/>
        <v>98.43</v>
      </c>
      <c r="N39" s="32">
        <f t="shared" si="70"/>
        <v>152.86000000000001</v>
      </c>
      <c r="O39" s="32">
        <f t="shared" si="70"/>
        <v>207.29</v>
      </c>
      <c r="P39" s="32">
        <f t="shared" si="70"/>
        <v>261.70999999999998</v>
      </c>
      <c r="Q39" s="32">
        <f t="shared" si="70"/>
        <v>305.26</v>
      </c>
      <c r="R39" s="32">
        <f t="shared" si="71"/>
        <v>363.77</v>
      </c>
      <c r="S39" s="32">
        <f t="shared" si="71"/>
        <v>438.62</v>
      </c>
      <c r="T39" s="32">
        <f t="shared" si="71"/>
        <v>513.46</v>
      </c>
      <c r="U39" s="32">
        <f t="shared" si="71"/>
        <v>588.30999999999995</v>
      </c>
      <c r="V39" s="32">
        <f t="shared" si="71"/>
        <v>648.17999999999995</v>
      </c>
      <c r="W39" s="32">
        <f t="shared" si="71"/>
        <v>723.03</v>
      </c>
      <c r="X39" s="32">
        <f t="shared" si="71"/>
        <v>797.88</v>
      </c>
      <c r="Y39" s="32">
        <f t="shared" si="71"/>
        <v>872.72</v>
      </c>
      <c r="Z39" s="32">
        <f t="shared" si="71"/>
        <v>947.57</v>
      </c>
      <c r="AA39" s="32">
        <f t="shared" si="71"/>
        <v>1007.44</v>
      </c>
      <c r="AB39" s="32">
        <f t="shared" si="72"/>
        <v>1094.1099999999999</v>
      </c>
      <c r="AC39" s="32">
        <f t="shared" si="72"/>
        <v>1178.74</v>
      </c>
      <c r="AD39" s="32">
        <f t="shared" si="72"/>
        <v>1263.3599999999999</v>
      </c>
      <c r="AE39" s="32">
        <f t="shared" si="72"/>
        <v>1347.98</v>
      </c>
      <c r="AF39" s="32">
        <f t="shared" si="72"/>
        <v>1415.68</v>
      </c>
      <c r="AG39" s="32">
        <f t="shared" si="72"/>
        <v>1500.31</v>
      </c>
      <c r="AH39" s="32">
        <f t="shared" si="72"/>
        <v>1591.87</v>
      </c>
      <c r="AI39" s="32">
        <f t="shared" si="72"/>
        <v>1681.39</v>
      </c>
      <c r="AJ39" s="32">
        <f t="shared" si="72"/>
        <v>1770.92</v>
      </c>
      <c r="AK39" s="32">
        <f t="shared" si="72"/>
        <v>1860.44</v>
      </c>
      <c r="AL39" s="32">
        <f t="shared" si="73"/>
        <v>1938.31</v>
      </c>
      <c r="AM39" s="32">
        <f t="shared" si="73"/>
        <v>2017.23</v>
      </c>
      <c r="AN39" s="32">
        <f t="shared" si="73"/>
        <v>2090.1999999999998</v>
      </c>
      <c r="AO39" s="32">
        <f t="shared" si="73"/>
        <v>2163.16</v>
      </c>
      <c r="AP39" s="32">
        <f t="shared" si="73"/>
        <v>2163.16</v>
      </c>
      <c r="AQ39" s="32">
        <f t="shared" si="73"/>
        <v>2163.16</v>
      </c>
      <c r="AR39" s="32">
        <f t="shared" si="73"/>
        <v>2236.13</v>
      </c>
      <c r="AS39" s="32">
        <f t="shared" si="73"/>
        <v>2295.06</v>
      </c>
      <c r="AT39" s="32">
        <f t="shared" si="73"/>
        <v>2346.86</v>
      </c>
      <c r="AU39" s="32">
        <f t="shared" si="73"/>
        <v>2398.65</v>
      </c>
      <c r="AV39" s="32">
        <f t="shared" si="74"/>
        <v>2444.27</v>
      </c>
      <c r="AW39" s="32">
        <f t="shared" si="74"/>
        <v>2480.6</v>
      </c>
      <c r="AX39" s="32">
        <f t="shared" si="74"/>
        <v>2503.67</v>
      </c>
      <c r="AY39" s="32">
        <f t="shared" si="74"/>
        <v>2510</v>
      </c>
      <c r="AZ39" s="32">
        <f t="shared" si="74"/>
        <v>2510</v>
      </c>
      <c r="BA39" s="32">
        <f t="shared" si="74"/>
        <v>2510</v>
      </c>
      <c r="BB39" s="32">
        <f t="shared" si="74"/>
        <v>2510</v>
      </c>
      <c r="BC39" s="32">
        <f t="shared" si="74"/>
        <v>2510</v>
      </c>
      <c r="BD39" s="32">
        <f t="shared" si="74"/>
        <v>2510</v>
      </c>
      <c r="BE39" s="32">
        <f t="shared" si="74"/>
        <v>2510</v>
      </c>
      <c r="BF39" s="32">
        <f t="shared" si="74"/>
        <v>2510</v>
      </c>
      <c r="BG39" s="32">
        <f t="shared" si="74"/>
        <v>2510</v>
      </c>
      <c r="BH39" s="32">
        <f t="shared" si="74"/>
        <v>2510</v>
      </c>
      <c r="BI39" s="32">
        <f t="shared" si="74"/>
        <v>2510</v>
      </c>
      <c r="BJ39" s="32">
        <f t="shared" si="74"/>
        <v>2510</v>
      </c>
      <c r="BK39" s="32">
        <f t="shared" si="74"/>
        <v>2510</v>
      </c>
      <c r="BL39" s="32">
        <f t="shared" si="74"/>
        <v>2510</v>
      </c>
      <c r="BM39" s="32">
        <f t="shared" si="74"/>
        <v>2510</v>
      </c>
      <c r="BN39" s="32">
        <f t="shared" si="74"/>
        <v>2510</v>
      </c>
      <c r="BO39" s="32">
        <f t="shared" si="74"/>
        <v>2510</v>
      </c>
      <c r="BP39" s="32">
        <f t="shared" si="74"/>
        <v>2510</v>
      </c>
    </row>
    <row r="40" spans="1:68" ht="12.75" hidden="1" customHeight="1" outlineLevel="1" x14ac:dyDescent="0.2">
      <c r="A40" s="30"/>
      <c r="B40" s="28">
        <f>Remaining!A40</f>
        <v>0</v>
      </c>
      <c r="C40" s="28">
        <f>Remaining!B40</f>
        <v>0</v>
      </c>
      <c r="D40" s="32">
        <f t="shared" si="69"/>
        <v>0</v>
      </c>
      <c r="E40" s="32">
        <f t="shared" si="69"/>
        <v>0</v>
      </c>
      <c r="F40" s="32">
        <f t="shared" si="69"/>
        <v>0</v>
      </c>
      <c r="G40" s="32"/>
      <c r="H40" s="32">
        <f t="shared" si="70"/>
        <v>0</v>
      </c>
      <c r="I40" s="32">
        <f t="shared" si="70"/>
        <v>0</v>
      </c>
      <c r="J40" s="32">
        <f t="shared" si="70"/>
        <v>0</v>
      </c>
      <c r="K40" s="32">
        <f t="shared" si="70"/>
        <v>0</v>
      </c>
      <c r="L40" s="32">
        <f t="shared" si="70"/>
        <v>0</v>
      </c>
      <c r="M40" s="32">
        <f t="shared" si="70"/>
        <v>0</v>
      </c>
      <c r="N40" s="32">
        <f t="shared" si="70"/>
        <v>0</v>
      </c>
      <c r="O40" s="32">
        <f t="shared" si="70"/>
        <v>0</v>
      </c>
      <c r="P40" s="32">
        <f t="shared" si="70"/>
        <v>0</v>
      </c>
      <c r="Q40" s="32">
        <f t="shared" si="70"/>
        <v>0</v>
      </c>
      <c r="R40" s="32">
        <f t="shared" si="71"/>
        <v>0</v>
      </c>
      <c r="S40" s="32">
        <f t="shared" si="71"/>
        <v>0</v>
      </c>
      <c r="T40" s="32">
        <f t="shared" si="71"/>
        <v>0</v>
      </c>
      <c r="U40" s="32">
        <f t="shared" si="71"/>
        <v>0</v>
      </c>
      <c r="V40" s="32">
        <f t="shared" si="71"/>
        <v>0</v>
      </c>
      <c r="W40" s="32">
        <f t="shared" si="71"/>
        <v>0</v>
      </c>
      <c r="X40" s="32">
        <f t="shared" si="71"/>
        <v>0</v>
      </c>
      <c r="Y40" s="32">
        <f t="shared" si="71"/>
        <v>0</v>
      </c>
      <c r="Z40" s="32">
        <f t="shared" si="71"/>
        <v>0</v>
      </c>
      <c r="AA40" s="32">
        <f t="shared" si="71"/>
        <v>0</v>
      </c>
      <c r="AB40" s="32">
        <f t="shared" si="72"/>
        <v>0</v>
      </c>
      <c r="AC40" s="32">
        <f t="shared" si="72"/>
        <v>0</v>
      </c>
      <c r="AD40" s="32">
        <f t="shared" si="72"/>
        <v>0</v>
      </c>
      <c r="AE40" s="32">
        <f t="shared" si="72"/>
        <v>0</v>
      </c>
      <c r="AF40" s="32">
        <f t="shared" si="72"/>
        <v>0</v>
      </c>
      <c r="AG40" s="32">
        <f t="shared" si="72"/>
        <v>0</v>
      </c>
      <c r="AH40" s="32">
        <f t="shared" si="72"/>
        <v>0</v>
      </c>
      <c r="AI40" s="32">
        <f t="shared" si="72"/>
        <v>0</v>
      </c>
      <c r="AJ40" s="32">
        <f t="shared" si="72"/>
        <v>0</v>
      </c>
      <c r="AK40" s="32">
        <f t="shared" si="72"/>
        <v>0</v>
      </c>
      <c r="AL40" s="32">
        <f t="shared" si="73"/>
        <v>0</v>
      </c>
      <c r="AM40" s="32">
        <f t="shared" si="73"/>
        <v>0</v>
      </c>
      <c r="AN40" s="32">
        <f t="shared" si="73"/>
        <v>0</v>
      </c>
      <c r="AO40" s="32">
        <f t="shared" si="73"/>
        <v>0</v>
      </c>
      <c r="AP40" s="32">
        <f t="shared" si="73"/>
        <v>0</v>
      </c>
      <c r="AQ40" s="32">
        <f t="shared" si="73"/>
        <v>0</v>
      </c>
      <c r="AR40" s="32">
        <f t="shared" si="73"/>
        <v>0</v>
      </c>
      <c r="AS40" s="32">
        <f t="shared" si="73"/>
        <v>0</v>
      </c>
      <c r="AT40" s="32">
        <f t="shared" si="73"/>
        <v>0</v>
      </c>
      <c r="AU40" s="32">
        <f t="shared" si="73"/>
        <v>0</v>
      </c>
      <c r="AV40" s="32">
        <f t="shared" si="74"/>
        <v>0</v>
      </c>
      <c r="AW40" s="32">
        <f t="shared" si="74"/>
        <v>0</v>
      </c>
      <c r="AX40" s="32">
        <f t="shared" si="74"/>
        <v>0</v>
      </c>
      <c r="AY40" s="32">
        <f t="shared" si="74"/>
        <v>0</v>
      </c>
      <c r="AZ40" s="32">
        <f t="shared" si="74"/>
        <v>0</v>
      </c>
      <c r="BA40" s="32">
        <f t="shared" si="74"/>
        <v>0</v>
      </c>
      <c r="BB40" s="32">
        <f t="shared" si="74"/>
        <v>0</v>
      </c>
      <c r="BC40" s="32">
        <f t="shared" si="74"/>
        <v>0</v>
      </c>
      <c r="BD40" s="32">
        <f t="shared" si="74"/>
        <v>0</v>
      </c>
      <c r="BE40" s="32">
        <f t="shared" si="74"/>
        <v>0</v>
      </c>
      <c r="BF40" s="32">
        <f t="shared" si="74"/>
        <v>0</v>
      </c>
      <c r="BG40" s="32">
        <f t="shared" si="74"/>
        <v>0</v>
      </c>
      <c r="BH40" s="32">
        <f t="shared" si="74"/>
        <v>0</v>
      </c>
      <c r="BI40" s="32">
        <f t="shared" si="74"/>
        <v>0</v>
      </c>
      <c r="BJ40" s="32">
        <f t="shared" si="74"/>
        <v>0</v>
      </c>
      <c r="BK40" s="32">
        <f t="shared" si="74"/>
        <v>0</v>
      </c>
      <c r="BL40" s="32">
        <f t="shared" si="74"/>
        <v>0</v>
      </c>
      <c r="BM40" s="32">
        <f t="shared" si="74"/>
        <v>0</v>
      </c>
      <c r="BN40" s="32">
        <f t="shared" si="74"/>
        <v>0</v>
      </c>
      <c r="BO40" s="32">
        <f t="shared" si="74"/>
        <v>0</v>
      </c>
      <c r="BP40" s="32">
        <f t="shared" si="74"/>
        <v>0</v>
      </c>
    </row>
    <row r="41" spans="1:68" collapsed="1" x14ac:dyDescent="0.2">
      <c r="A41" s="30"/>
      <c r="B41" s="149" t="str">
        <f>Remaining!A41</f>
        <v>07.</v>
      </c>
      <c r="C41" s="150" t="str">
        <f>Remaining!B41</f>
        <v>Piping Design &amp; EAS</v>
      </c>
      <c r="D41" s="150">
        <f>SUM(D42:D44)</f>
        <v>204</v>
      </c>
      <c r="E41" s="150">
        <f t="shared" ref="E41:AZ41" si="75">SUM(E42:E44)</f>
        <v>0</v>
      </c>
      <c r="F41" s="150">
        <f t="shared" si="75"/>
        <v>204</v>
      </c>
      <c r="G41" s="150"/>
      <c r="H41" s="150">
        <f t="shared" si="75"/>
        <v>0</v>
      </c>
      <c r="I41" s="150">
        <f t="shared" si="75"/>
        <v>0</v>
      </c>
      <c r="J41" s="150">
        <f t="shared" si="75"/>
        <v>0</v>
      </c>
      <c r="K41" s="150">
        <f t="shared" si="75"/>
        <v>0</v>
      </c>
      <c r="L41" s="150">
        <f t="shared" si="75"/>
        <v>0</v>
      </c>
      <c r="M41" s="150">
        <f t="shared" si="75"/>
        <v>5</v>
      </c>
      <c r="N41" s="150">
        <f t="shared" si="75"/>
        <v>10</v>
      </c>
      <c r="O41" s="150">
        <f t="shared" si="75"/>
        <v>15</v>
      </c>
      <c r="P41" s="150">
        <f t="shared" si="75"/>
        <v>20</v>
      </c>
      <c r="Q41" s="150">
        <f t="shared" si="75"/>
        <v>24</v>
      </c>
      <c r="R41" s="150">
        <f t="shared" si="75"/>
        <v>29</v>
      </c>
      <c r="S41" s="150">
        <f t="shared" si="75"/>
        <v>34</v>
      </c>
      <c r="T41" s="150">
        <f t="shared" si="75"/>
        <v>39</v>
      </c>
      <c r="U41" s="150">
        <f t="shared" si="75"/>
        <v>44</v>
      </c>
      <c r="V41" s="150">
        <f t="shared" si="75"/>
        <v>48</v>
      </c>
      <c r="W41" s="150">
        <f t="shared" si="75"/>
        <v>53</v>
      </c>
      <c r="X41" s="150">
        <f t="shared" si="75"/>
        <v>58</v>
      </c>
      <c r="Y41" s="150">
        <f t="shared" si="75"/>
        <v>63</v>
      </c>
      <c r="Z41" s="150">
        <f t="shared" si="75"/>
        <v>68</v>
      </c>
      <c r="AA41" s="150">
        <f t="shared" si="75"/>
        <v>72</v>
      </c>
      <c r="AB41" s="150">
        <f t="shared" si="75"/>
        <v>77</v>
      </c>
      <c r="AC41" s="150">
        <f t="shared" si="75"/>
        <v>82</v>
      </c>
      <c r="AD41" s="150">
        <f t="shared" si="75"/>
        <v>87</v>
      </c>
      <c r="AE41" s="150">
        <f t="shared" si="75"/>
        <v>92</v>
      </c>
      <c r="AF41" s="150">
        <f t="shared" si="75"/>
        <v>96</v>
      </c>
      <c r="AG41" s="150">
        <f t="shared" si="75"/>
        <v>101</v>
      </c>
      <c r="AH41" s="150">
        <f t="shared" si="75"/>
        <v>106</v>
      </c>
      <c r="AI41" s="150">
        <f t="shared" si="75"/>
        <v>111</v>
      </c>
      <c r="AJ41" s="150">
        <f t="shared" si="75"/>
        <v>116</v>
      </c>
      <c r="AK41" s="150">
        <f t="shared" si="75"/>
        <v>121</v>
      </c>
      <c r="AL41" s="150">
        <f t="shared" si="75"/>
        <v>126</v>
      </c>
      <c r="AM41" s="150">
        <f t="shared" si="75"/>
        <v>131</v>
      </c>
      <c r="AN41" s="150">
        <f t="shared" si="75"/>
        <v>136</v>
      </c>
      <c r="AO41" s="150">
        <f t="shared" si="75"/>
        <v>141</v>
      </c>
      <c r="AP41" s="150">
        <f t="shared" si="75"/>
        <v>141</v>
      </c>
      <c r="AQ41" s="150">
        <f t="shared" si="75"/>
        <v>141</v>
      </c>
      <c r="AR41" s="150">
        <f t="shared" si="75"/>
        <v>146</v>
      </c>
      <c r="AS41" s="150">
        <f t="shared" si="75"/>
        <v>151</v>
      </c>
      <c r="AT41" s="150">
        <f t="shared" si="75"/>
        <v>156</v>
      </c>
      <c r="AU41" s="150">
        <f t="shared" si="75"/>
        <v>161</v>
      </c>
      <c r="AV41" s="150">
        <f t="shared" si="75"/>
        <v>166</v>
      </c>
      <c r="AW41" s="150">
        <f t="shared" si="75"/>
        <v>171</v>
      </c>
      <c r="AX41" s="150">
        <f t="shared" si="75"/>
        <v>175</v>
      </c>
      <c r="AY41" s="150">
        <f t="shared" si="75"/>
        <v>180</v>
      </c>
      <c r="AZ41" s="150">
        <f t="shared" si="75"/>
        <v>181.2</v>
      </c>
      <c r="BA41" s="150">
        <f t="shared" ref="BA41:BJ41" si="76">SUM(BA42:BA44)</f>
        <v>182.7</v>
      </c>
      <c r="BB41" s="150">
        <f t="shared" si="76"/>
        <v>184.2</v>
      </c>
      <c r="BC41" s="150">
        <f t="shared" si="76"/>
        <v>185.4</v>
      </c>
      <c r="BD41" s="150">
        <f t="shared" si="76"/>
        <v>186.9</v>
      </c>
      <c r="BE41" s="150">
        <f t="shared" si="76"/>
        <v>188.4</v>
      </c>
      <c r="BF41" s="150">
        <f t="shared" si="76"/>
        <v>189.9</v>
      </c>
      <c r="BG41" s="150">
        <f t="shared" si="76"/>
        <v>191.4</v>
      </c>
      <c r="BH41" s="150">
        <f t="shared" si="76"/>
        <v>192.9</v>
      </c>
      <c r="BI41" s="150">
        <f t="shared" si="76"/>
        <v>194.4</v>
      </c>
      <c r="BJ41" s="150">
        <f t="shared" si="76"/>
        <v>195.9</v>
      </c>
      <c r="BK41" s="150">
        <f t="shared" ref="BK41:BP41" si="77">SUM(BK42:BK44)</f>
        <v>197.4</v>
      </c>
      <c r="BL41" s="150">
        <f t="shared" si="77"/>
        <v>198.6</v>
      </c>
      <c r="BM41" s="150">
        <f t="shared" si="77"/>
        <v>200.1</v>
      </c>
      <c r="BN41" s="150">
        <f t="shared" si="77"/>
        <v>201.6</v>
      </c>
      <c r="BO41" s="150">
        <f t="shared" si="77"/>
        <v>203.1</v>
      </c>
      <c r="BP41" s="150">
        <f t="shared" si="77"/>
        <v>204</v>
      </c>
    </row>
    <row r="42" spans="1:68" ht="12.75" hidden="1" customHeight="1" outlineLevel="1" x14ac:dyDescent="0.2">
      <c r="A42" s="30"/>
      <c r="B42" s="28">
        <f>Remaining!A42</f>
        <v>420</v>
      </c>
      <c r="C42" s="28" t="str">
        <f>Remaining!B42</f>
        <v xml:space="preserve">Piping Design                  </v>
      </c>
      <c r="D42" s="32">
        <f t="shared" ref="D42:F44" si="78">SUMIF($B$66:$B$91,$B42,D$66:D$91)</f>
        <v>0</v>
      </c>
      <c r="E42" s="32">
        <f t="shared" si="78"/>
        <v>0</v>
      </c>
      <c r="F42" s="32">
        <f t="shared" si="78"/>
        <v>0</v>
      </c>
      <c r="G42" s="32"/>
      <c r="H42" s="32">
        <f t="shared" ref="H42:Q44" si="79">SUMIF($B$66:$B$91,$B42,H$66:H$91)</f>
        <v>0</v>
      </c>
      <c r="I42" s="32">
        <f t="shared" si="79"/>
        <v>0</v>
      </c>
      <c r="J42" s="32">
        <f t="shared" si="79"/>
        <v>0</v>
      </c>
      <c r="K42" s="32">
        <f t="shared" si="79"/>
        <v>0</v>
      </c>
      <c r="L42" s="32">
        <f t="shared" si="79"/>
        <v>0</v>
      </c>
      <c r="M42" s="32">
        <f t="shared" si="79"/>
        <v>0</v>
      </c>
      <c r="N42" s="32">
        <f t="shared" si="79"/>
        <v>0</v>
      </c>
      <c r="O42" s="32">
        <f t="shared" si="79"/>
        <v>0</v>
      </c>
      <c r="P42" s="32">
        <f t="shared" si="79"/>
        <v>0</v>
      </c>
      <c r="Q42" s="32">
        <f t="shared" si="79"/>
        <v>0</v>
      </c>
      <c r="R42" s="32">
        <f t="shared" ref="R42:AA44" si="80">SUMIF($B$66:$B$91,$B42,R$66:R$91)</f>
        <v>0</v>
      </c>
      <c r="S42" s="32">
        <f t="shared" si="80"/>
        <v>0</v>
      </c>
      <c r="T42" s="32">
        <f t="shared" si="80"/>
        <v>0</v>
      </c>
      <c r="U42" s="32">
        <f t="shared" si="80"/>
        <v>0</v>
      </c>
      <c r="V42" s="32">
        <f t="shared" si="80"/>
        <v>0</v>
      </c>
      <c r="W42" s="32">
        <f t="shared" si="80"/>
        <v>0</v>
      </c>
      <c r="X42" s="32">
        <f t="shared" si="80"/>
        <v>0</v>
      </c>
      <c r="Y42" s="32">
        <f t="shared" si="80"/>
        <v>0</v>
      </c>
      <c r="Z42" s="32">
        <f t="shared" si="80"/>
        <v>0</v>
      </c>
      <c r="AA42" s="32">
        <f t="shared" si="80"/>
        <v>0</v>
      </c>
      <c r="AB42" s="32">
        <f t="shared" ref="AB42:AK44" si="81">SUMIF($B$66:$B$91,$B42,AB$66:AB$91)</f>
        <v>0</v>
      </c>
      <c r="AC42" s="32">
        <f t="shared" si="81"/>
        <v>0</v>
      </c>
      <c r="AD42" s="32">
        <f t="shared" si="81"/>
        <v>0</v>
      </c>
      <c r="AE42" s="32">
        <f t="shared" si="81"/>
        <v>0</v>
      </c>
      <c r="AF42" s="32">
        <f t="shared" si="81"/>
        <v>0</v>
      </c>
      <c r="AG42" s="32">
        <f t="shared" si="81"/>
        <v>0</v>
      </c>
      <c r="AH42" s="32">
        <f t="shared" si="81"/>
        <v>0</v>
      </c>
      <c r="AI42" s="32">
        <f t="shared" si="81"/>
        <v>0</v>
      </c>
      <c r="AJ42" s="32">
        <f t="shared" si="81"/>
        <v>0</v>
      </c>
      <c r="AK42" s="32">
        <f t="shared" si="81"/>
        <v>0</v>
      </c>
      <c r="AL42" s="32">
        <f t="shared" ref="AL42:AU44" si="82">SUMIF($B$66:$B$91,$B42,AL$66:AL$91)</f>
        <v>0</v>
      </c>
      <c r="AM42" s="32">
        <f t="shared" si="82"/>
        <v>0</v>
      </c>
      <c r="AN42" s="32">
        <f t="shared" si="82"/>
        <v>0</v>
      </c>
      <c r="AO42" s="32">
        <f t="shared" si="82"/>
        <v>0</v>
      </c>
      <c r="AP42" s="32">
        <f t="shared" si="82"/>
        <v>0</v>
      </c>
      <c r="AQ42" s="32">
        <f t="shared" si="82"/>
        <v>0</v>
      </c>
      <c r="AR42" s="32">
        <f t="shared" si="82"/>
        <v>0</v>
      </c>
      <c r="AS42" s="32">
        <f t="shared" si="82"/>
        <v>0</v>
      </c>
      <c r="AT42" s="32">
        <f t="shared" si="82"/>
        <v>0</v>
      </c>
      <c r="AU42" s="32">
        <f t="shared" si="82"/>
        <v>0</v>
      </c>
      <c r="AV42" s="32">
        <f t="shared" ref="AV42:BP44" si="83">SUMIF($B$66:$B$91,$B42,AV$66:AV$91)</f>
        <v>0</v>
      </c>
      <c r="AW42" s="32">
        <f t="shared" si="83"/>
        <v>0</v>
      </c>
      <c r="AX42" s="32">
        <f t="shared" si="83"/>
        <v>0</v>
      </c>
      <c r="AY42" s="32">
        <f t="shared" si="83"/>
        <v>0</v>
      </c>
      <c r="AZ42" s="32">
        <f t="shared" si="83"/>
        <v>0</v>
      </c>
      <c r="BA42" s="32">
        <f t="shared" si="83"/>
        <v>0</v>
      </c>
      <c r="BB42" s="32">
        <f t="shared" si="83"/>
        <v>0</v>
      </c>
      <c r="BC42" s="32">
        <f t="shared" si="83"/>
        <v>0</v>
      </c>
      <c r="BD42" s="32">
        <f t="shared" si="83"/>
        <v>0</v>
      </c>
      <c r="BE42" s="32">
        <f t="shared" si="83"/>
        <v>0</v>
      </c>
      <c r="BF42" s="32">
        <f t="shared" si="83"/>
        <v>0</v>
      </c>
      <c r="BG42" s="32">
        <f t="shared" si="83"/>
        <v>0</v>
      </c>
      <c r="BH42" s="32">
        <f t="shared" si="83"/>
        <v>0</v>
      </c>
      <c r="BI42" s="32">
        <f t="shared" si="83"/>
        <v>0</v>
      </c>
      <c r="BJ42" s="32">
        <f t="shared" si="83"/>
        <v>0</v>
      </c>
      <c r="BK42" s="32">
        <f t="shared" si="83"/>
        <v>0</v>
      </c>
      <c r="BL42" s="32">
        <f t="shared" si="83"/>
        <v>0</v>
      </c>
      <c r="BM42" s="32">
        <f t="shared" si="83"/>
        <v>0</v>
      </c>
      <c r="BN42" s="32">
        <f t="shared" si="83"/>
        <v>0</v>
      </c>
      <c r="BO42" s="32">
        <f t="shared" si="83"/>
        <v>0</v>
      </c>
      <c r="BP42" s="32">
        <f t="shared" si="83"/>
        <v>0</v>
      </c>
    </row>
    <row r="43" spans="1:68" ht="12.75" hidden="1" customHeight="1" outlineLevel="1" x14ac:dyDescent="0.2">
      <c r="A43" s="30"/>
      <c r="B43" s="28">
        <f>Remaining!A43</f>
        <v>490</v>
      </c>
      <c r="C43" s="28" t="str">
        <f>Remaining!B43</f>
        <v xml:space="preserve">Eng. Application Services      </v>
      </c>
      <c r="D43" s="32">
        <f t="shared" si="78"/>
        <v>204</v>
      </c>
      <c r="E43" s="32">
        <f t="shared" si="78"/>
        <v>0</v>
      </c>
      <c r="F43" s="32">
        <f t="shared" si="78"/>
        <v>204</v>
      </c>
      <c r="G43" s="32"/>
      <c r="H43" s="32">
        <f t="shared" si="79"/>
        <v>0</v>
      </c>
      <c r="I43" s="32">
        <f t="shared" si="79"/>
        <v>0</v>
      </c>
      <c r="J43" s="32">
        <f t="shared" si="79"/>
        <v>0</v>
      </c>
      <c r="K43" s="32">
        <f t="shared" si="79"/>
        <v>0</v>
      </c>
      <c r="L43" s="32">
        <f t="shared" si="79"/>
        <v>0</v>
      </c>
      <c r="M43" s="32">
        <f t="shared" si="79"/>
        <v>5</v>
      </c>
      <c r="N43" s="32">
        <f t="shared" si="79"/>
        <v>10</v>
      </c>
      <c r="O43" s="32">
        <f t="shared" si="79"/>
        <v>15</v>
      </c>
      <c r="P43" s="32">
        <f t="shared" si="79"/>
        <v>20</v>
      </c>
      <c r="Q43" s="32">
        <f t="shared" si="79"/>
        <v>24</v>
      </c>
      <c r="R43" s="32">
        <f t="shared" si="80"/>
        <v>29</v>
      </c>
      <c r="S43" s="32">
        <f t="shared" si="80"/>
        <v>34</v>
      </c>
      <c r="T43" s="32">
        <f t="shared" si="80"/>
        <v>39</v>
      </c>
      <c r="U43" s="32">
        <f t="shared" si="80"/>
        <v>44</v>
      </c>
      <c r="V43" s="32">
        <f t="shared" si="80"/>
        <v>48</v>
      </c>
      <c r="W43" s="32">
        <f t="shared" si="80"/>
        <v>53</v>
      </c>
      <c r="X43" s="32">
        <f t="shared" si="80"/>
        <v>58</v>
      </c>
      <c r="Y43" s="32">
        <f t="shared" si="80"/>
        <v>63</v>
      </c>
      <c r="Z43" s="32">
        <f t="shared" si="80"/>
        <v>68</v>
      </c>
      <c r="AA43" s="32">
        <f t="shared" si="80"/>
        <v>72</v>
      </c>
      <c r="AB43" s="32">
        <f t="shared" si="81"/>
        <v>77</v>
      </c>
      <c r="AC43" s="32">
        <f t="shared" si="81"/>
        <v>82</v>
      </c>
      <c r="AD43" s="32">
        <f t="shared" si="81"/>
        <v>87</v>
      </c>
      <c r="AE43" s="32">
        <f t="shared" si="81"/>
        <v>92</v>
      </c>
      <c r="AF43" s="32">
        <f t="shared" si="81"/>
        <v>96</v>
      </c>
      <c r="AG43" s="32">
        <f t="shared" si="81"/>
        <v>101</v>
      </c>
      <c r="AH43" s="32">
        <f t="shared" si="81"/>
        <v>106</v>
      </c>
      <c r="AI43" s="32">
        <f t="shared" si="81"/>
        <v>111</v>
      </c>
      <c r="AJ43" s="32">
        <f t="shared" si="81"/>
        <v>116</v>
      </c>
      <c r="AK43" s="32">
        <f t="shared" si="81"/>
        <v>121</v>
      </c>
      <c r="AL43" s="32">
        <f t="shared" si="82"/>
        <v>126</v>
      </c>
      <c r="AM43" s="32">
        <f t="shared" si="82"/>
        <v>131</v>
      </c>
      <c r="AN43" s="32">
        <f t="shared" si="82"/>
        <v>136</v>
      </c>
      <c r="AO43" s="32">
        <f t="shared" si="82"/>
        <v>141</v>
      </c>
      <c r="AP43" s="32">
        <f t="shared" si="82"/>
        <v>141</v>
      </c>
      <c r="AQ43" s="32">
        <f t="shared" si="82"/>
        <v>141</v>
      </c>
      <c r="AR43" s="32">
        <f t="shared" si="82"/>
        <v>146</v>
      </c>
      <c r="AS43" s="32">
        <f t="shared" si="82"/>
        <v>151</v>
      </c>
      <c r="AT43" s="32">
        <f t="shared" si="82"/>
        <v>156</v>
      </c>
      <c r="AU43" s="32">
        <f t="shared" si="82"/>
        <v>161</v>
      </c>
      <c r="AV43" s="32">
        <f t="shared" si="83"/>
        <v>166</v>
      </c>
      <c r="AW43" s="32">
        <f t="shared" si="83"/>
        <v>171</v>
      </c>
      <c r="AX43" s="32">
        <f t="shared" si="83"/>
        <v>175</v>
      </c>
      <c r="AY43" s="32">
        <f t="shared" si="83"/>
        <v>180</v>
      </c>
      <c r="AZ43" s="32">
        <f t="shared" si="83"/>
        <v>181.2</v>
      </c>
      <c r="BA43" s="32">
        <f t="shared" si="83"/>
        <v>182.7</v>
      </c>
      <c r="BB43" s="32">
        <f t="shared" si="83"/>
        <v>184.2</v>
      </c>
      <c r="BC43" s="32">
        <f t="shared" si="83"/>
        <v>185.4</v>
      </c>
      <c r="BD43" s="32">
        <f t="shared" si="83"/>
        <v>186.9</v>
      </c>
      <c r="BE43" s="32">
        <f t="shared" si="83"/>
        <v>188.4</v>
      </c>
      <c r="BF43" s="32">
        <f t="shared" si="83"/>
        <v>189.9</v>
      </c>
      <c r="BG43" s="32">
        <f t="shared" si="83"/>
        <v>191.4</v>
      </c>
      <c r="BH43" s="32">
        <f t="shared" si="83"/>
        <v>192.9</v>
      </c>
      <c r="BI43" s="32">
        <f t="shared" si="83"/>
        <v>194.4</v>
      </c>
      <c r="BJ43" s="32">
        <f t="shared" si="83"/>
        <v>195.9</v>
      </c>
      <c r="BK43" s="32">
        <f t="shared" si="83"/>
        <v>197.4</v>
      </c>
      <c r="BL43" s="32">
        <f t="shared" si="83"/>
        <v>198.6</v>
      </c>
      <c r="BM43" s="32">
        <f t="shared" si="83"/>
        <v>200.1</v>
      </c>
      <c r="BN43" s="32">
        <f t="shared" si="83"/>
        <v>201.6</v>
      </c>
      <c r="BO43" s="32">
        <f t="shared" si="83"/>
        <v>203.1</v>
      </c>
      <c r="BP43" s="32">
        <f t="shared" si="83"/>
        <v>204</v>
      </c>
    </row>
    <row r="44" spans="1:68" ht="12.75" hidden="1" customHeight="1" outlineLevel="1" x14ac:dyDescent="0.2">
      <c r="A44" s="30"/>
      <c r="B44" s="28">
        <f>Remaining!A44</f>
        <v>0</v>
      </c>
      <c r="C44" s="28">
        <f>Remaining!B44</f>
        <v>0</v>
      </c>
      <c r="D44" s="32">
        <f t="shared" si="78"/>
        <v>0</v>
      </c>
      <c r="E44" s="32">
        <f t="shared" si="78"/>
        <v>0</v>
      </c>
      <c r="F44" s="32">
        <f t="shared" si="78"/>
        <v>0</v>
      </c>
      <c r="G44" s="32"/>
      <c r="H44" s="32">
        <f t="shared" si="79"/>
        <v>0</v>
      </c>
      <c r="I44" s="32">
        <f t="shared" si="79"/>
        <v>0</v>
      </c>
      <c r="J44" s="32">
        <f t="shared" si="79"/>
        <v>0</v>
      </c>
      <c r="K44" s="32">
        <f t="shared" si="79"/>
        <v>0</v>
      </c>
      <c r="L44" s="32">
        <f t="shared" si="79"/>
        <v>0</v>
      </c>
      <c r="M44" s="32">
        <f t="shared" si="79"/>
        <v>0</v>
      </c>
      <c r="N44" s="32">
        <f t="shared" si="79"/>
        <v>0</v>
      </c>
      <c r="O44" s="32">
        <f t="shared" si="79"/>
        <v>0</v>
      </c>
      <c r="P44" s="32">
        <f t="shared" si="79"/>
        <v>0</v>
      </c>
      <c r="Q44" s="32">
        <f t="shared" si="79"/>
        <v>0</v>
      </c>
      <c r="R44" s="32">
        <f t="shared" si="80"/>
        <v>0</v>
      </c>
      <c r="S44" s="32">
        <f t="shared" si="80"/>
        <v>0</v>
      </c>
      <c r="T44" s="32">
        <f t="shared" si="80"/>
        <v>0</v>
      </c>
      <c r="U44" s="32">
        <f t="shared" si="80"/>
        <v>0</v>
      </c>
      <c r="V44" s="32">
        <f t="shared" si="80"/>
        <v>0</v>
      </c>
      <c r="W44" s="32">
        <f t="shared" si="80"/>
        <v>0</v>
      </c>
      <c r="X44" s="32">
        <f t="shared" si="80"/>
        <v>0</v>
      </c>
      <c r="Y44" s="32">
        <f t="shared" si="80"/>
        <v>0</v>
      </c>
      <c r="Z44" s="32">
        <f t="shared" si="80"/>
        <v>0</v>
      </c>
      <c r="AA44" s="32">
        <f t="shared" si="80"/>
        <v>0</v>
      </c>
      <c r="AB44" s="32">
        <f t="shared" si="81"/>
        <v>0</v>
      </c>
      <c r="AC44" s="32">
        <f t="shared" si="81"/>
        <v>0</v>
      </c>
      <c r="AD44" s="32">
        <f t="shared" si="81"/>
        <v>0</v>
      </c>
      <c r="AE44" s="32">
        <f t="shared" si="81"/>
        <v>0</v>
      </c>
      <c r="AF44" s="32">
        <f t="shared" si="81"/>
        <v>0</v>
      </c>
      <c r="AG44" s="32">
        <f t="shared" si="81"/>
        <v>0</v>
      </c>
      <c r="AH44" s="32">
        <f t="shared" si="81"/>
        <v>0</v>
      </c>
      <c r="AI44" s="32">
        <f t="shared" si="81"/>
        <v>0</v>
      </c>
      <c r="AJ44" s="32">
        <f t="shared" si="81"/>
        <v>0</v>
      </c>
      <c r="AK44" s="32">
        <f t="shared" si="81"/>
        <v>0</v>
      </c>
      <c r="AL44" s="32">
        <f t="shared" si="82"/>
        <v>0</v>
      </c>
      <c r="AM44" s="32">
        <f t="shared" si="82"/>
        <v>0</v>
      </c>
      <c r="AN44" s="32">
        <f t="shared" si="82"/>
        <v>0</v>
      </c>
      <c r="AO44" s="32">
        <f t="shared" si="82"/>
        <v>0</v>
      </c>
      <c r="AP44" s="32">
        <f t="shared" si="82"/>
        <v>0</v>
      </c>
      <c r="AQ44" s="32">
        <f t="shared" si="82"/>
        <v>0</v>
      </c>
      <c r="AR44" s="32">
        <f t="shared" si="82"/>
        <v>0</v>
      </c>
      <c r="AS44" s="32">
        <f t="shared" si="82"/>
        <v>0</v>
      </c>
      <c r="AT44" s="32">
        <f t="shared" si="82"/>
        <v>0</v>
      </c>
      <c r="AU44" s="32">
        <f t="shared" si="82"/>
        <v>0</v>
      </c>
      <c r="AV44" s="32">
        <f t="shared" si="83"/>
        <v>0</v>
      </c>
      <c r="AW44" s="32">
        <f t="shared" si="83"/>
        <v>0</v>
      </c>
      <c r="AX44" s="32">
        <f t="shared" si="83"/>
        <v>0</v>
      </c>
      <c r="AY44" s="32">
        <f t="shared" si="83"/>
        <v>0</v>
      </c>
      <c r="AZ44" s="32">
        <f t="shared" si="83"/>
        <v>0</v>
      </c>
      <c r="BA44" s="32">
        <f t="shared" si="83"/>
        <v>0</v>
      </c>
      <c r="BB44" s="32">
        <f t="shared" si="83"/>
        <v>0</v>
      </c>
      <c r="BC44" s="32">
        <f t="shared" si="83"/>
        <v>0</v>
      </c>
      <c r="BD44" s="32">
        <f t="shared" si="83"/>
        <v>0</v>
      </c>
      <c r="BE44" s="32">
        <f t="shared" si="83"/>
        <v>0</v>
      </c>
      <c r="BF44" s="32">
        <f t="shared" si="83"/>
        <v>0</v>
      </c>
      <c r="BG44" s="32">
        <f t="shared" si="83"/>
        <v>0</v>
      </c>
      <c r="BH44" s="32">
        <f t="shared" si="83"/>
        <v>0</v>
      </c>
      <c r="BI44" s="32">
        <f t="shared" si="83"/>
        <v>0</v>
      </c>
      <c r="BJ44" s="32">
        <f t="shared" si="83"/>
        <v>0</v>
      </c>
      <c r="BK44" s="32">
        <f t="shared" si="83"/>
        <v>0</v>
      </c>
      <c r="BL44" s="32">
        <f t="shared" si="83"/>
        <v>0</v>
      </c>
      <c r="BM44" s="32">
        <f t="shared" si="83"/>
        <v>0</v>
      </c>
      <c r="BN44" s="32">
        <f t="shared" si="83"/>
        <v>0</v>
      </c>
      <c r="BO44" s="32">
        <f t="shared" si="83"/>
        <v>0</v>
      </c>
      <c r="BP44" s="32">
        <f t="shared" si="83"/>
        <v>0</v>
      </c>
    </row>
    <row r="45" spans="1:68" collapsed="1" x14ac:dyDescent="0.2">
      <c r="A45" s="30"/>
      <c r="B45" s="149" t="str">
        <f>Remaining!A45</f>
        <v>08.</v>
      </c>
      <c r="C45" s="150" t="str">
        <f>Remaining!B45</f>
        <v>Pipeline Engineering &amp; Design</v>
      </c>
      <c r="D45" s="150">
        <f>SUM(D46:D48)</f>
        <v>7079</v>
      </c>
      <c r="E45" s="150">
        <f>SUM(E46:E48)</f>
        <v>0</v>
      </c>
      <c r="F45" s="150">
        <f>SUM(F46:F48)</f>
        <v>7079</v>
      </c>
      <c r="G45" s="150"/>
      <c r="H45" s="150">
        <f t="shared" ref="H45:AM45" si="84">SUM(H46:H48)</f>
        <v>34.940000000000005</v>
      </c>
      <c r="I45" s="150">
        <f t="shared" si="84"/>
        <v>70.930000000000007</v>
      </c>
      <c r="J45" s="150">
        <f t="shared" si="84"/>
        <v>106.94</v>
      </c>
      <c r="K45" s="150">
        <f t="shared" si="84"/>
        <v>134.67000000000002</v>
      </c>
      <c r="L45" s="150">
        <f t="shared" si="84"/>
        <v>168</v>
      </c>
      <c r="M45" s="150">
        <f t="shared" si="84"/>
        <v>264.3</v>
      </c>
      <c r="N45" s="150">
        <f t="shared" si="84"/>
        <v>360.59</v>
      </c>
      <c r="O45" s="150">
        <f t="shared" si="84"/>
        <v>456.89</v>
      </c>
      <c r="P45" s="150">
        <f t="shared" si="84"/>
        <v>568.52</v>
      </c>
      <c r="Q45" s="150">
        <f t="shared" si="84"/>
        <v>657.82</v>
      </c>
      <c r="R45" s="150">
        <f t="shared" si="84"/>
        <v>769.16</v>
      </c>
      <c r="S45" s="150">
        <f t="shared" si="84"/>
        <v>976.41000000000008</v>
      </c>
      <c r="T45" s="150">
        <f t="shared" si="84"/>
        <v>1207.74</v>
      </c>
      <c r="U45" s="150">
        <f t="shared" si="84"/>
        <v>1437.75</v>
      </c>
      <c r="V45" s="150">
        <f t="shared" si="84"/>
        <v>1620.1499999999999</v>
      </c>
      <c r="W45" s="150">
        <f t="shared" si="84"/>
        <v>1848.15</v>
      </c>
      <c r="X45" s="150">
        <f t="shared" si="84"/>
        <v>2076.15</v>
      </c>
      <c r="Y45" s="150">
        <f t="shared" si="84"/>
        <v>2304.16</v>
      </c>
      <c r="Z45" s="150">
        <f t="shared" si="84"/>
        <v>2510.2200000000003</v>
      </c>
      <c r="AA45" s="150">
        <f t="shared" si="84"/>
        <v>2663.37</v>
      </c>
      <c r="AB45" s="150">
        <f t="shared" si="84"/>
        <v>2903.31</v>
      </c>
      <c r="AC45" s="150">
        <f t="shared" si="84"/>
        <v>3126.6000000000004</v>
      </c>
      <c r="AD45" s="150">
        <f t="shared" si="84"/>
        <v>3351.21</v>
      </c>
      <c r="AE45" s="150">
        <f t="shared" si="84"/>
        <v>3561.95</v>
      </c>
      <c r="AF45" s="150">
        <f t="shared" si="84"/>
        <v>3712.87</v>
      </c>
      <c r="AG45" s="150">
        <f t="shared" si="84"/>
        <v>3901.52</v>
      </c>
      <c r="AH45" s="150">
        <f t="shared" si="84"/>
        <v>4143.91</v>
      </c>
      <c r="AI45" s="150">
        <f t="shared" si="84"/>
        <v>4388.8</v>
      </c>
      <c r="AJ45" s="150">
        <f t="shared" si="84"/>
        <v>4606.7</v>
      </c>
      <c r="AK45" s="150">
        <f t="shared" si="84"/>
        <v>4847.21</v>
      </c>
      <c r="AL45" s="150">
        <f t="shared" si="84"/>
        <v>5071.0700000000006</v>
      </c>
      <c r="AM45" s="150">
        <f t="shared" si="84"/>
        <v>5338.29</v>
      </c>
      <c r="AN45" s="150">
        <f t="shared" ref="AN45:AZ45" si="85">SUM(AN46:AN48)</f>
        <v>5599.2</v>
      </c>
      <c r="AO45" s="150">
        <f t="shared" si="85"/>
        <v>5795.47</v>
      </c>
      <c r="AP45" s="150">
        <f t="shared" si="85"/>
        <v>5795.47</v>
      </c>
      <c r="AQ45" s="150">
        <f t="shared" si="85"/>
        <v>5795.47</v>
      </c>
      <c r="AR45" s="150">
        <f t="shared" si="85"/>
        <v>5932.84</v>
      </c>
      <c r="AS45" s="150">
        <f t="shared" si="85"/>
        <v>6061.5</v>
      </c>
      <c r="AT45" s="150">
        <f t="shared" si="85"/>
        <v>6189.17</v>
      </c>
      <c r="AU45" s="150">
        <f t="shared" si="85"/>
        <v>6321.93</v>
      </c>
      <c r="AV45" s="150">
        <f t="shared" si="85"/>
        <v>6457.56</v>
      </c>
      <c r="AW45" s="150">
        <f t="shared" si="85"/>
        <v>6592.9</v>
      </c>
      <c r="AX45" s="150">
        <f t="shared" si="85"/>
        <v>6685.34</v>
      </c>
      <c r="AY45" s="150">
        <f t="shared" si="85"/>
        <v>6742.68</v>
      </c>
      <c r="AZ45" s="150">
        <f t="shared" si="85"/>
        <v>6765.1</v>
      </c>
      <c r="BA45" s="150">
        <f t="shared" ref="BA45:BJ45" si="86">SUM(BA46:BA48)</f>
        <v>6790.5</v>
      </c>
      <c r="BB45" s="150">
        <f t="shared" si="86"/>
        <v>6804.4</v>
      </c>
      <c r="BC45" s="150">
        <f t="shared" si="86"/>
        <v>6825.6299999999992</v>
      </c>
      <c r="BD45" s="150">
        <f t="shared" si="86"/>
        <v>6848.5</v>
      </c>
      <c r="BE45" s="150">
        <f t="shared" si="86"/>
        <v>6872.6</v>
      </c>
      <c r="BF45" s="150">
        <f t="shared" si="86"/>
        <v>6880</v>
      </c>
      <c r="BG45" s="150">
        <f t="shared" si="86"/>
        <v>6882.5</v>
      </c>
      <c r="BH45" s="150">
        <f t="shared" si="86"/>
        <v>6886.67</v>
      </c>
      <c r="BI45" s="150">
        <f t="shared" si="86"/>
        <v>6898.23</v>
      </c>
      <c r="BJ45" s="150">
        <f t="shared" si="86"/>
        <v>6914.73</v>
      </c>
      <c r="BK45" s="150">
        <f t="shared" ref="BK45:BP45" si="87">SUM(BK46:BK48)</f>
        <v>6946.23</v>
      </c>
      <c r="BL45" s="150">
        <f t="shared" si="87"/>
        <v>6969.5</v>
      </c>
      <c r="BM45" s="150">
        <f t="shared" si="87"/>
        <v>6999.3</v>
      </c>
      <c r="BN45" s="150">
        <f t="shared" si="87"/>
        <v>7034</v>
      </c>
      <c r="BO45" s="150">
        <f t="shared" si="87"/>
        <v>7056.5</v>
      </c>
      <c r="BP45" s="150">
        <f t="shared" si="87"/>
        <v>7079</v>
      </c>
    </row>
    <row r="46" spans="1:68" ht="12.75" hidden="1" customHeight="1" outlineLevel="1" x14ac:dyDescent="0.2">
      <c r="A46" s="30"/>
      <c r="B46" s="28">
        <f>Remaining!A46</f>
        <v>370</v>
      </c>
      <c r="C46" s="28" t="str">
        <f>Remaining!B46</f>
        <v xml:space="preserve">Pipeline Engineering           </v>
      </c>
      <c r="D46" s="32">
        <f t="shared" ref="D46:F48" si="88">SUMIF($B$66:$B$91,$B46,D$66:D$91)</f>
        <v>1613</v>
      </c>
      <c r="E46" s="32">
        <f t="shared" si="88"/>
        <v>0</v>
      </c>
      <c r="F46" s="32">
        <f t="shared" si="88"/>
        <v>1613</v>
      </c>
      <c r="G46" s="32"/>
      <c r="H46" s="32">
        <f t="shared" ref="H46:Q48" si="89">SUMIF($B$66:$B$91,$B46,H$66:H$91)</f>
        <v>1.88</v>
      </c>
      <c r="I46" s="32">
        <f t="shared" si="89"/>
        <v>3.75</v>
      </c>
      <c r="J46" s="32">
        <f t="shared" si="89"/>
        <v>5.63</v>
      </c>
      <c r="K46" s="32">
        <f t="shared" si="89"/>
        <v>7.13</v>
      </c>
      <c r="L46" s="32">
        <f t="shared" si="89"/>
        <v>9</v>
      </c>
      <c r="M46" s="32">
        <f t="shared" si="89"/>
        <v>32.01</v>
      </c>
      <c r="N46" s="32">
        <f t="shared" si="89"/>
        <v>55.02</v>
      </c>
      <c r="O46" s="32">
        <f t="shared" si="89"/>
        <v>78.03</v>
      </c>
      <c r="P46" s="32">
        <f t="shared" si="89"/>
        <v>112.04</v>
      </c>
      <c r="Q46" s="32">
        <f t="shared" si="89"/>
        <v>139.24</v>
      </c>
      <c r="R46" s="32">
        <f t="shared" ref="R46:AA48" si="90">SUMIF($B$66:$B$91,$B46,R$66:R$91)</f>
        <v>173.11</v>
      </c>
      <c r="S46" s="32">
        <f t="shared" si="90"/>
        <v>207.05</v>
      </c>
      <c r="T46" s="32">
        <f t="shared" si="90"/>
        <v>241.07</v>
      </c>
      <c r="U46" s="32">
        <f t="shared" si="90"/>
        <v>274.42</v>
      </c>
      <c r="V46" s="32">
        <f t="shared" si="90"/>
        <v>300.3</v>
      </c>
      <c r="W46" s="32">
        <f t="shared" si="90"/>
        <v>332.65</v>
      </c>
      <c r="X46" s="32">
        <f t="shared" si="90"/>
        <v>365</v>
      </c>
      <c r="Y46" s="32">
        <f t="shared" si="90"/>
        <v>397.36</v>
      </c>
      <c r="Z46" s="32">
        <f t="shared" si="90"/>
        <v>426.11</v>
      </c>
      <c r="AA46" s="32">
        <f t="shared" si="90"/>
        <v>447.19</v>
      </c>
      <c r="AB46" s="32">
        <f t="shared" ref="AB46:AK48" si="91">SUMIF($B$66:$B$91,$B46,AB$66:AB$91)</f>
        <v>485.69</v>
      </c>
      <c r="AC46" s="32">
        <f t="shared" si="91"/>
        <v>517.22</v>
      </c>
      <c r="AD46" s="32">
        <f t="shared" si="91"/>
        <v>549.41</v>
      </c>
      <c r="AE46" s="32">
        <f t="shared" si="91"/>
        <v>579.42999999999995</v>
      </c>
      <c r="AF46" s="32">
        <f t="shared" si="91"/>
        <v>600.33000000000004</v>
      </c>
      <c r="AG46" s="32">
        <f t="shared" si="91"/>
        <v>626.46</v>
      </c>
      <c r="AH46" s="32">
        <f t="shared" si="91"/>
        <v>677.63</v>
      </c>
      <c r="AI46" s="32">
        <f t="shared" si="91"/>
        <v>732.17</v>
      </c>
      <c r="AJ46" s="32">
        <f t="shared" si="91"/>
        <v>777.72</v>
      </c>
      <c r="AK46" s="32">
        <f t="shared" si="91"/>
        <v>819.77</v>
      </c>
      <c r="AL46" s="32">
        <f t="shared" ref="AL46:AU48" si="92">SUMIF($B$66:$B$91,$B46,AL$66:AL$91)</f>
        <v>858.85</v>
      </c>
      <c r="AM46" s="32">
        <f t="shared" si="92"/>
        <v>926.58</v>
      </c>
      <c r="AN46" s="32">
        <f t="shared" si="92"/>
        <v>998.21</v>
      </c>
      <c r="AO46" s="32">
        <f t="shared" si="92"/>
        <v>1045.0899999999999</v>
      </c>
      <c r="AP46" s="32">
        <f t="shared" si="92"/>
        <v>1045.0899999999999</v>
      </c>
      <c r="AQ46" s="32">
        <f t="shared" si="92"/>
        <v>1045.0899999999999</v>
      </c>
      <c r="AR46" s="32">
        <f t="shared" si="92"/>
        <v>1071.67</v>
      </c>
      <c r="AS46" s="32">
        <f t="shared" si="92"/>
        <v>1090.75</v>
      </c>
      <c r="AT46" s="32">
        <f t="shared" si="92"/>
        <v>1107.23</v>
      </c>
      <c r="AU46" s="32">
        <f t="shared" si="92"/>
        <v>1134.4100000000001</v>
      </c>
      <c r="AV46" s="32">
        <f t="shared" ref="AV46:BP48" si="93">SUMIF($B$66:$B$91,$B46,AV$66:AV$91)</f>
        <v>1172.8800000000001</v>
      </c>
      <c r="AW46" s="32">
        <f t="shared" si="93"/>
        <v>1215.3499999999999</v>
      </c>
      <c r="AX46" s="32">
        <f t="shared" si="93"/>
        <v>1252.19</v>
      </c>
      <c r="AY46" s="32">
        <f t="shared" si="93"/>
        <v>1290.8</v>
      </c>
      <c r="AZ46" s="32">
        <f t="shared" si="93"/>
        <v>1311.8</v>
      </c>
      <c r="BA46" s="32">
        <f t="shared" si="93"/>
        <v>1335.8</v>
      </c>
      <c r="BB46" s="32">
        <f t="shared" si="93"/>
        <v>1349</v>
      </c>
      <c r="BC46" s="32">
        <f t="shared" si="93"/>
        <v>1369.4</v>
      </c>
      <c r="BD46" s="32">
        <f t="shared" si="93"/>
        <v>1391</v>
      </c>
      <c r="BE46" s="32">
        <f t="shared" si="93"/>
        <v>1413.8</v>
      </c>
      <c r="BF46" s="32">
        <f t="shared" si="93"/>
        <v>1421</v>
      </c>
      <c r="BG46" s="32">
        <f t="shared" si="93"/>
        <v>1423.4</v>
      </c>
      <c r="BH46" s="32">
        <f t="shared" si="93"/>
        <v>1427.4</v>
      </c>
      <c r="BI46" s="32">
        <f t="shared" si="93"/>
        <v>1438.6</v>
      </c>
      <c r="BJ46" s="32">
        <f t="shared" si="93"/>
        <v>1454.6</v>
      </c>
      <c r="BK46" s="32">
        <f t="shared" si="93"/>
        <v>1485</v>
      </c>
      <c r="BL46" s="32">
        <f t="shared" si="93"/>
        <v>1507.4</v>
      </c>
      <c r="BM46" s="32">
        <f t="shared" si="93"/>
        <v>1536.2</v>
      </c>
      <c r="BN46" s="32">
        <f t="shared" si="93"/>
        <v>1569.8</v>
      </c>
      <c r="BO46" s="32">
        <f t="shared" si="93"/>
        <v>1591.4</v>
      </c>
      <c r="BP46" s="32">
        <f t="shared" si="93"/>
        <v>1613</v>
      </c>
    </row>
    <row r="47" spans="1:68" ht="12.75" hidden="1" customHeight="1" outlineLevel="1" x14ac:dyDescent="0.2">
      <c r="A47" s="30"/>
      <c r="B47" s="28">
        <f>Remaining!A47</f>
        <v>470</v>
      </c>
      <c r="C47" s="28" t="str">
        <f>Remaining!B47</f>
        <v xml:space="preserve">Pipeline Design                </v>
      </c>
      <c r="D47" s="32">
        <f t="shared" si="88"/>
        <v>5466</v>
      </c>
      <c r="E47" s="32">
        <f t="shared" si="88"/>
        <v>0</v>
      </c>
      <c r="F47" s="32">
        <f t="shared" si="88"/>
        <v>5466</v>
      </c>
      <c r="G47" s="32"/>
      <c r="H47" s="32">
        <f t="shared" si="89"/>
        <v>33.06</v>
      </c>
      <c r="I47" s="32">
        <f t="shared" si="89"/>
        <v>67.180000000000007</v>
      </c>
      <c r="J47" s="32">
        <f t="shared" si="89"/>
        <v>101.31</v>
      </c>
      <c r="K47" s="32">
        <f t="shared" si="89"/>
        <v>127.54</v>
      </c>
      <c r="L47" s="32">
        <f t="shared" si="89"/>
        <v>159</v>
      </c>
      <c r="M47" s="32">
        <f t="shared" si="89"/>
        <v>232.29</v>
      </c>
      <c r="N47" s="32">
        <f t="shared" si="89"/>
        <v>305.57</v>
      </c>
      <c r="O47" s="32">
        <f t="shared" si="89"/>
        <v>378.86</v>
      </c>
      <c r="P47" s="32">
        <f t="shared" si="89"/>
        <v>456.48</v>
      </c>
      <c r="Q47" s="32">
        <f t="shared" si="89"/>
        <v>518.58000000000004</v>
      </c>
      <c r="R47" s="32">
        <f t="shared" si="90"/>
        <v>596.04999999999995</v>
      </c>
      <c r="S47" s="32">
        <f t="shared" si="90"/>
        <v>769.36</v>
      </c>
      <c r="T47" s="32">
        <f t="shared" si="90"/>
        <v>966.67</v>
      </c>
      <c r="U47" s="32">
        <f t="shared" si="90"/>
        <v>1163.33</v>
      </c>
      <c r="V47" s="32">
        <f t="shared" si="90"/>
        <v>1319.85</v>
      </c>
      <c r="W47" s="32">
        <f t="shared" si="90"/>
        <v>1515.5</v>
      </c>
      <c r="X47" s="32">
        <f t="shared" si="90"/>
        <v>1711.15</v>
      </c>
      <c r="Y47" s="32">
        <f t="shared" si="90"/>
        <v>1906.8</v>
      </c>
      <c r="Z47" s="32">
        <f t="shared" si="90"/>
        <v>2084.11</v>
      </c>
      <c r="AA47" s="32">
        <f t="shared" si="90"/>
        <v>2216.1799999999998</v>
      </c>
      <c r="AB47" s="32">
        <f t="shared" si="91"/>
        <v>2417.62</v>
      </c>
      <c r="AC47" s="32">
        <f t="shared" si="91"/>
        <v>2609.38</v>
      </c>
      <c r="AD47" s="32">
        <f t="shared" si="91"/>
        <v>2801.8</v>
      </c>
      <c r="AE47" s="32">
        <f t="shared" si="91"/>
        <v>2982.52</v>
      </c>
      <c r="AF47" s="32">
        <f t="shared" si="91"/>
        <v>3112.54</v>
      </c>
      <c r="AG47" s="32">
        <f t="shared" si="91"/>
        <v>3275.06</v>
      </c>
      <c r="AH47" s="32">
        <f t="shared" si="91"/>
        <v>3466.28</v>
      </c>
      <c r="AI47" s="32">
        <f t="shared" si="91"/>
        <v>3656.63</v>
      </c>
      <c r="AJ47" s="32">
        <f t="shared" si="91"/>
        <v>3828.98</v>
      </c>
      <c r="AK47" s="32">
        <f t="shared" si="91"/>
        <v>4027.44</v>
      </c>
      <c r="AL47" s="32">
        <f t="shared" si="92"/>
        <v>4212.22</v>
      </c>
      <c r="AM47" s="32">
        <f t="shared" si="92"/>
        <v>4411.71</v>
      </c>
      <c r="AN47" s="32">
        <f t="shared" si="92"/>
        <v>4600.99</v>
      </c>
      <c r="AO47" s="32">
        <f t="shared" si="92"/>
        <v>4750.38</v>
      </c>
      <c r="AP47" s="32">
        <f t="shared" si="92"/>
        <v>4750.38</v>
      </c>
      <c r="AQ47" s="32">
        <f t="shared" si="92"/>
        <v>4750.38</v>
      </c>
      <c r="AR47" s="32">
        <f t="shared" si="92"/>
        <v>4861.17</v>
      </c>
      <c r="AS47" s="32">
        <f t="shared" si="92"/>
        <v>4970.75</v>
      </c>
      <c r="AT47" s="32">
        <f t="shared" si="92"/>
        <v>5081.9399999999996</v>
      </c>
      <c r="AU47" s="32">
        <f t="shared" si="92"/>
        <v>5187.5200000000004</v>
      </c>
      <c r="AV47" s="32">
        <f t="shared" si="93"/>
        <v>5284.68</v>
      </c>
      <c r="AW47" s="32">
        <f t="shared" si="93"/>
        <v>5377.55</v>
      </c>
      <c r="AX47" s="32">
        <f t="shared" si="93"/>
        <v>5433.15</v>
      </c>
      <c r="AY47" s="32">
        <f t="shared" si="93"/>
        <v>5451.88</v>
      </c>
      <c r="AZ47" s="32">
        <f t="shared" si="93"/>
        <v>5453.3</v>
      </c>
      <c r="BA47" s="32">
        <f t="shared" si="93"/>
        <v>5454.7</v>
      </c>
      <c r="BB47" s="32">
        <f t="shared" si="93"/>
        <v>5455.4</v>
      </c>
      <c r="BC47" s="32">
        <f t="shared" si="93"/>
        <v>5456.23</v>
      </c>
      <c r="BD47" s="32">
        <f t="shared" si="93"/>
        <v>5457.5</v>
      </c>
      <c r="BE47" s="32">
        <f t="shared" si="93"/>
        <v>5458.8</v>
      </c>
      <c r="BF47" s="32">
        <f t="shared" si="93"/>
        <v>5459</v>
      </c>
      <c r="BG47" s="32">
        <f t="shared" si="93"/>
        <v>5459.1</v>
      </c>
      <c r="BH47" s="32">
        <f t="shared" si="93"/>
        <v>5459.27</v>
      </c>
      <c r="BI47" s="32">
        <f t="shared" si="93"/>
        <v>5459.63</v>
      </c>
      <c r="BJ47" s="32">
        <f t="shared" si="93"/>
        <v>5460.13</v>
      </c>
      <c r="BK47" s="32">
        <f t="shared" si="93"/>
        <v>5461.23</v>
      </c>
      <c r="BL47" s="32">
        <f t="shared" si="93"/>
        <v>5462.1</v>
      </c>
      <c r="BM47" s="32">
        <f t="shared" si="93"/>
        <v>5463.1</v>
      </c>
      <c r="BN47" s="32">
        <f t="shared" si="93"/>
        <v>5464.2</v>
      </c>
      <c r="BO47" s="32">
        <f t="shared" si="93"/>
        <v>5465.1</v>
      </c>
      <c r="BP47" s="32">
        <f t="shared" si="93"/>
        <v>5466</v>
      </c>
    </row>
    <row r="48" spans="1:68" hidden="1" outlineLevel="1" x14ac:dyDescent="0.2">
      <c r="A48" s="30"/>
      <c r="B48" s="28">
        <f>Remaining!A48</f>
        <v>0</v>
      </c>
      <c r="C48" s="28">
        <f>Remaining!B48</f>
        <v>0</v>
      </c>
      <c r="D48" s="32">
        <f t="shared" si="88"/>
        <v>0</v>
      </c>
      <c r="E48" s="32">
        <f t="shared" si="88"/>
        <v>0</v>
      </c>
      <c r="F48" s="32">
        <f t="shared" si="88"/>
        <v>0</v>
      </c>
      <c r="G48" s="32"/>
      <c r="H48" s="32">
        <f t="shared" si="89"/>
        <v>0</v>
      </c>
      <c r="I48" s="32">
        <f t="shared" si="89"/>
        <v>0</v>
      </c>
      <c r="J48" s="32">
        <f t="shared" si="89"/>
        <v>0</v>
      </c>
      <c r="K48" s="32">
        <f t="shared" si="89"/>
        <v>0</v>
      </c>
      <c r="L48" s="32">
        <f t="shared" si="89"/>
        <v>0</v>
      </c>
      <c r="M48" s="32">
        <f t="shared" si="89"/>
        <v>0</v>
      </c>
      <c r="N48" s="32">
        <f t="shared" si="89"/>
        <v>0</v>
      </c>
      <c r="O48" s="32">
        <f t="shared" si="89"/>
        <v>0</v>
      </c>
      <c r="P48" s="32">
        <f t="shared" si="89"/>
        <v>0</v>
      </c>
      <c r="Q48" s="32">
        <f t="shared" si="89"/>
        <v>0</v>
      </c>
      <c r="R48" s="32">
        <f t="shared" si="90"/>
        <v>0</v>
      </c>
      <c r="S48" s="32">
        <f t="shared" si="90"/>
        <v>0</v>
      </c>
      <c r="T48" s="32">
        <f t="shared" si="90"/>
        <v>0</v>
      </c>
      <c r="U48" s="32">
        <f t="shared" si="90"/>
        <v>0</v>
      </c>
      <c r="V48" s="32">
        <f t="shared" si="90"/>
        <v>0</v>
      </c>
      <c r="W48" s="32">
        <f t="shared" si="90"/>
        <v>0</v>
      </c>
      <c r="X48" s="32">
        <f t="shared" si="90"/>
        <v>0</v>
      </c>
      <c r="Y48" s="32">
        <f t="shared" si="90"/>
        <v>0</v>
      </c>
      <c r="Z48" s="32">
        <f t="shared" si="90"/>
        <v>0</v>
      </c>
      <c r="AA48" s="32">
        <f t="shared" si="90"/>
        <v>0</v>
      </c>
      <c r="AB48" s="32">
        <f t="shared" si="91"/>
        <v>0</v>
      </c>
      <c r="AC48" s="32">
        <f t="shared" si="91"/>
        <v>0</v>
      </c>
      <c r="AD48" s="32">
        <f t="shared" si="91"/>
        <v>0</v>
      </c>
      <c r="AE48" s="32">
        <f t="shared" si="91"/>
        <v>0</v>
      </c>
      <c r="AF48" s="32">
        <f t="shared" si="91"/>
        <v>0</v>
      </c>
      <c r="AG48" s="32">
        <f t="shared" si="91"/>
        <v>0</v>
      </c>
      <c r="AH48" s="32">
        <f t="shared" si="91"/>
        <v>0</v>
      </c>
      <c r="AI48" s="32">
        <f t="shared" si="91"/>
        <v>0</v>
      </c>
      <c r="AJ48" s="32">
        <f t="shared" si="91"/>
        <v>0</v>
      </c>
      <c r="AK48" s="32">
        <f t="shared" si="91"/>
        <v>0</v>
      </c>
      <c r="AL48" s="32">
        <f t="shared" si="92"/>
        <v>0</v>
      </c>
      <c r="AM48" s="32">
        <f t="shared" si="92"/>
        <v>0</v>
      </c>
      <c r="AN48" s="32">
        <f t="shared" si="92"/>
        <v>0</v>
      </c>
      <c r="AO48" s="32">
        <f t="shared" si="92"/>
        <v>0</v>
      </c>
      <c r="AP48" s="32">
        <f t="shared" si="92"/>
        <v>0</v>
      </c>
      <c r="AQ48" s="32">
        <f t="shared" si="92"/>
        <v>0</v>
      </c>
      <c r="AR48" s="32">
        <f t="shared" si="92"/>
        <v>0</v>
      </c>
      <c r="AS48" s="32">
        <f t="shared" si="92"/>
        <v>0</v>
      </c>
      <c r="AT48" s="32">
        <f t="shared" si="92"/>
        <v>0</v>
      </c>
      <c r="AU48" s="32">
        <f t="shared" si="92"/>
        <v>0</v>
      </c>
      <c r="AV48" s="32">
        <f t="shared" si="93"/>
        <v>0</v>
      </c>
      <c r="AW48" s="32">
        <f t="shared" si="93"/>
        <v>0</v>
      </c>
      <c r="AX48" s="32">
        <f t="shared" si="93"/>
        <v>0</v>
      </c>
      <c r="AY48" s="32">
        <f t="shared" si="93"/>
        <v>0</v>
      </c>
      <c r="AZ48" s="32">
        <f t="shared" si="93"/>
        <v>0</v>
      </c>
      <c r="BA48" s="32">
        <f t="shared" si="93"/>
        <v>0</v>
      </c>
      <c r="BB48" s="32">
        <f t="shared" si="93"/>
        <v>0</v>
      </c>
      <c r="BC48" s="32">
        <f t="shared" si="93"/>
        <v>0</v>
      </c>
      <c r="BD48" s="32">
        <f t="shared" si="93"/>
        <v>0</v>
      </c>
      <c r="BE48" s="32">
        <f t="shared" si="93"/>
        <v>0</v>
      </c>
      <c r="BF48" s="32">
        <f t="shared" si="93"/>
        <v>0</v>
      </c>
      <c r="BG48" s="32">
        <f t="shared" si="93"/>
        <v>0</v>
      </c>
      <c r="BH48" s="32">
        <f t="shared" si="93"/>
        <v>0</v>
      </c>
      <c r="BI48" s="32">
        <f t="shared" si="93"/>
        <v>0</v>
      </c>
      <c r="BJ48" s="32">
        <f t="shared" si="93"/>
        <v>0</v>
      </c>
      <c r="BK48" s="32">
        <f t="shared" si="93"/>
        <v>0</v>
      </c>
      <c r="BL48" s="32">
        <f t="shared" si="93"/>
        <v>0</v>
      </c>
      <c r="BM48" s="32">
        <f t="shared" si="93"/>
        <v>0</v>
      </c>
      <c r="BN48" s="32">
        <f t="shared" si="93"/>
        <v>0</v>
      </c>
      <c r="BO48" s="32">
        <f t="shared" si="93"/>
        <v>0</v>
      </c>
      <c r="BP48" s="32">
        <f t="shared" si="93"/>
        <v>0</v>
      </c>
    </row>
    <row r="49" spans="1:68" ht="12.75" customHeight="1" collapsed="1" x14ac:dyDescent="0.2">
      <c r="A49" s="30"/>
      <c r="B49" s="149" t="str">
        <f>Remaining!A49</f>
        <v>09.</v>
      </c>
      <c r="C49" s="150" t="str">
        <f>Remaining!B49</f>
        <v>Civil Engineering &amp; Design</v>
      </c>
      <c r="D49" s="150">
        <f>SUM(D50:D52)</f>
        <v>503</v>
      </c>
      <c r="E49" s="150">
        <f t="shared" ref="E49:AZ49" si="94">SUM(E50:E52)</f>
        <v>0</v>
      </c>
      <c r="F49" s="150">
        <f t="shared" si="94"/>
        <v>503</v>
      </c>
      <c r="G49" s="150"/>
      <c r="H49" s="150">
        <f t="shared" si="94"/>
        <v>8.57</v>
      </c>
      <c r="I49" s="150">
        <f t="shared" si="94"/>
        <v>17.14</v>
      </c>
      <c r="J49" s="150">
        <f t="shared" si="94"/>
        <v>24</v>
      </c>
      <c r="K49" s="150">
        <f t="shared" si="94"/>
        <v>24</v>
      </c>
      <c r="L49" s="150">
        <f t="shared" si="94"/>
        <v>24</v>
      </c>
      <c r="M49" s="150">
        <f t="shared" si="94"/>
        <v>55.66</v>
      </c>
      <c r="N49" s="150">
        <f t="shared" si="94"/>
        <v>87.34</v>
      </c>
      <c r="O49" s="150">
        <f t="shared" si="94"/>
        <v>119</v>
      </c>
      <c r="P49" s="150">
        <f t="shared" si="94"/>
        <v>150.66</v>
      </c>
      <c r="Q49" s="150">
        <f t="shared" si="94"/>
        <v>176</v>
      </c>
      <c r="R49" s="150">
        <f t="shared" si="94"/>
        <v>207.66</v>
      </c>
      <c r="S49" s="150">
        <f t="shared" si="94"/>
        <v>228.09</v>
      </c>
      <c r="T49" s="150">
        <f t="shared" si="94"/>
        <v>245.70999999999998</v>
      </c>
      <c r="U49" s="150">
        <f t="shared" si="94"/>
        <v>263.32</v>
      </c>
      <c r="V49" s="150">
        <f t="shared" si="94"/>
        <v>277.40999999999997</v>
      </c>
      <c r="W49" s="150">
        <f t="shared" si="94"/>
        <v>295.02999999999997</v>
      </c>
      <c r="X49" s="150">
        <f t="shared" si="94"/>
        <v>316.02999999999997</v>
      </c>
      <c r="Y49" s="150">
        <f t="shared" si="94"/>
        <v>337.9</v>
      </c>
      <c r="Z49" s="150">
        <f t="shared" si="94"/>
        <v>359.77</v>
      </c>
      <c r="AA49" s="150">
        <f t="shared" si="94"/>
        <v>377.26</v>
      </c>
      <c r="AB49" s="150">
        <f t="shared" si="94"/>
        <v>407.4</v>
      </c>
      <c r="AC49" s="150">
        <f t="shared" si="94"/>
        <v>428</v>
      </c>
      <c r="AD49" s="150">
        <f t="shared" si="94"/>
        <v>443</v>
      </c>
      <c r="AE49" s="150">
        <f t="shared" si="94"/>
        <v>458</v>
      </c>
      <c r="AF49" s="150">
        <f t="shared" si="94"/>
        <v>467</v>
      </c>
      <c r="AG49" s="150">
        <f t="shared" si="94"/>
        <v>474.5</v>
      </c>
      <c r="AH49" s="150">
        <f t="shared" si="94"/>
        <v>485</v>
      </c>
      <c r="AI49" s="150">
        <f t="shared" si="94"/>
        <v>490</v>
      </c>
      <c r="AJ49" s="150">
        <f t="shared" si="94"/>
        <v>495</v>
      </c>
      <c r="AK49" s="150">
        <f t="shared" si="94"/>
        <v>499</v>
      </c>
      <c r="AL49" s="150">
        <f t="shared" si="94"/>
        <v>499</v>
      </c>
      <c r="AM49" s="150">
        <f t="shared" si="94"/>
        <v>503</v>
      </c>
      <c r="AN49" s="150">
        <f t="shared" si="94"/>
        <v>503</v>
      </c>
      <c r="AO49" s="150">
        <f t="shared" si="94"/>
        <v>503</v>
      </c>
      <c r="AP49" s="150">
        <f t="shared" si="94"/>
        <v>503</v>
      </c>
      <c r="AQ49" s="150">
        <f t="shared" si="94"/>
        <v>503</v>
      </c>
      <c r="AR49" s="150">
        <f t="shared" si="94"/>
        <v>503</v>
      </c>
      <c r="AS49" s="150">
        <f t="shared" si="94"/>
        <v>503</v>
      </c>
      <c r="AT49" s="150">
        <f t="shared" si="94"/>
        <v>503</v>
      </c>
      <c r="AU49" s="150">
        <f t="shared" si="94"/>
        <v>503</v>
      </c>
      <c r="AV49" s="150">
        <f t="shared" si="94"/>
        <v>503</v>
      </c>
      <c r="AW49" s="150">
        <f t="shared" si="94"/>
        <v>503</v>
      </c>
      <c r="AX49" s="150">
        <f t="shared" si="94"/>
        <v>503</v>
      </c>
      <c r="AY49" s="150">
        <f t="shared" si="94"/>
        <v>503</v>
      </c>
      <c r="AZ49" s="150">
        <f t="shared" si="94"/>
        <v>503</v>
      </c>
      <c r="BA49" s="150">
        <f t="shared" ref="BA49:BJ49" si="95">SUM(BA50:BA52)</f>
        <v>503</v>
      </c>
      <c r="BB49" s="150">
        <f t="shared" si="95"/>
        <v>503</v>
      </c>
      <c r="BC49" s="150">
        <f t="shared" si="95"/>
        <v>503</v>
      </c>
      <c r="BD49" s="150">
        <f t="shared" si="95"/>
        <v>503</v>
      </c>
      <c r="BE49" s="150">
        <f t="shared" si="95"/>
        <v>503</v>
      </c>
      <c r="BF49" s="150">
        <f t="shared" si="95"/>
        <v>503</v>
      </c>
      <c r="BG49" s="150">
        <f t="shared" si="95"/>
        <v>503</v>
      </c>
      <c r="BH49" s="150">
        <f t="shared" si="95"/>
        <v>503</v>
      </c>
      <c r="BI49" s="150">
        <f t="shared" si="95"/>
        <v>503</v>
      </c>
      <c r="BJ49" s="150">
        <f t="shared" si="95"/>
        <v>503</v>
      </c>
      <c r="BK49" s="150">
        <f t="shared" ref="BK49:BP49" si="96">SUM(BK50:BK52)</f>
        <v>503</v>
      </c>
      <c r="BL49" s="150">
        <f t="shared" si="96"/>
        <v>503</v>
      </c>
      <c r="BM49" s="150">
        <f t="shared" si="96"/>
        <v>503</v>
      </c>
      <c r="BN49" s="150">
        <f t="shared" si="96"/>
        <v>503</v>
      </c>
      <c r="BO49" s="150">
        <f t="shared" si="96"/>
        <v>503</v>
      </c>
      <c r="BP49" s="150">
        <f t="shared" si="96"/>
        <v>503</v>
      </c>
    </row>
    <row r="50" spans="1:68" ht="12.75" hidden="1" customHeight="1" outlineLevel="1" x14ac:dyDescent="0.2">
      <c r="A50" s="30"/>
      <c r="B50" s="28">
        <f>Remaining!A50</f>
        <v>380</v>
      </c>
      <c r="C50" s="28" t="str">
        <f>Remaining!B50</f>
        <v xml:space="preserve">Civil - Earthworks Engineering </v>
      </c>
      <c r="D50" s="32">
        <f t="shared" ref="D50:F52" si="97">SUMIF($B$66:$B$91,$B50,D$66:D$91)</f>
        <v>237</v>
      </c>
      <c r="E50" s="32">
        <f t="shared" si="97"/>
        <v>0</v>
      </c>
      <c r="F50" s="32">
        <f t="shared" si="97"/>
        <v>237</v>
      </c>
      <c r="G50" s="32"/>
      <c r="H50" s="32">
        <f t="shared" ref="H50:Q52" si="98">SUMIF($B$66:$B$91,$B50,H$66:H$91)</f>
        <v>5.36</v>
      </c>
      <c r="I50" s="32">
        <f t="shared" si="98"/>
        <v>10.71</v>
      </c>
      <c r="J50" s="32">
        <f t="shared" si="98"/>
        <v>15</v>
      </c>
      <c r="K50" s="32">
        <f t="shared" si="98"/>
        <v>15</v>
      </c>
      <c r="L50" s="32">
        <f t="shared" si="98"/>
        <v>15</v>
      </c>
      <c r="M50" s="32">
        <f t="shared" si="98"/>
        <v>32.33</v>
      </c>
      <c r="N50" s="32">
        <f t="shared" si="98"/>
        <v>49.67</v>
      </c>
      <c r="O50" s="32">
        <f t="shared" si="98"/>
        <v>67</v>
      </c>
      <c r="P50" s="32">
        <f t="shared" si="98"/>
        <v>84.33</v>
      </c>
      <c r="Q50" s="32">
        <f t="shared" si="98"/>
        <v>98.2</v>
      </c>
      <c r="R50" s="32">
        <f t="shared" ref="R50:AA52" si="99">SUMIF($B$66:$B$91,$B50,R$66:R$91)</f>
        <v>115.53</v>
      </c>
      <c r="S50" s="32">
        <f t="shared" si="99"/>
        <v>123.11</v>
      </c>
      <c r="T50" s="32">
        <f t="shared" si="99"/>
        <v>128.25</v>
      </c>
      <c r="U50" s="32">
        <f t="shared" si="99"/>
        <v>133.38</v>
      </c>
      <c r="V50" s="32">
        <f t="shared" si="99"/>
        <v>137.49</v>
      </c>
      <c r="W50" s="32">
        <f t="shared" si="99"/>
        <v>142.63</v>
      </c>
      <c r="X50" s="32">
        <f t="shared" si="99"/>
        <v>148.56</v>
      </c>
      <c r="Y50" s="32">
        <f t="shared" si="99"/>
        <v>154.69999999999999</v>
      </c>
      <c r="Z50" s="32">
        <f t="shared" si="99"/>
        <v>160.84</v>
      </c>
      <c r="AA50" s="32">
        <f t="shared" si="99"/>
        <v>165.75</v>
      </c>
      <c r="AB50" s="32">
        <f t="shared" ref="AB50:AK52" si="100">SUMIF($B$66:$B$91,$B50,AB$66:AB$91)</f>
        <v>182.1</v>
      </c>
      <c r="AC50" s="32">
        <f t="shared" si="100"/>
        <v>192.6</v>
      </c>
      <c r="AD50" s="32">
        <f t="shared" si="100"/>
        <v>199.1</v>
      </c>
      <c r="AE50" s="32">
        <f t="shared" si="100"/>
        <v>205.6</v>
      </c>
      <c r="AF50" s="32">
        <f t="shared" si="100"/>
        <v>209.8</v>
      </c>
      <c r="AG50" s="32">
        <f t="shared" si="100"/>
        <v>213.8</v>
      </c>
      <c r="AH50" s="32">
        <f t="shared" si="100"/>
        <v>221.8</v>
      </c>
      <c r="AI50" s="32">
        <f t="shared" si="100"/>
        <v>225.8</v>
      </c>
      <c r="AJ50" s="32">
        <f t="shared" si="100"/>
        <v>229.8</v>
      </c>
      <c r="AK50" s="32">
        <f t="shared" si="100"/>
        <v>233</v>
      </c>
      <c r="AL50" s="32">
        <f t="shared" ref="AL50:AU52" si="101">SUMIF($B$66:$B$91,$B50,AL$66:AL$91)</f>
        <v>233</v>
      </c>
      <c r="AM50" s="32">
        <f t="shared" si="101"/>
        <v>237</v>
      </c>
      <c r="AN50" s="32">
        <f t="shared" si="101"/>
        <v>237</v>
      </c>
      <c r="AO50" s="32">
        <f t="shared" si="101"/>
        <v>237</v>
      </c>
      <c r="AP50" s="32">
        <f t="shared" si="101"/>
        <v>237</v>
      </c>
      <c r="AQ50" s="32">
        <f t="shared" si="101"/>
        <v>237</v>
      </c>
      <c r="AR50" s="32">
        <f t="shared" si="101"/>
        <v>237</v>
      </c>
      <c r="AS50" s="32">
        <f t="shared" si="101"/>
        <v>237</v>
      </c>
      <c r="AT50" s="32">
        <f t="shared" si="101"/>
        <v>237</v>
      </c>
      <c r="AU50" s="32">
        <f t="shared" si="101"/>
        <v>237</v>
      </c>
      <c r="AV50" s="32">
        <f t="shared" ref="AV50:BP52" si="102">SUMIF($B$66:$B$91,$B50,AV$66:AV$91)</f>
        <v>237</v>
      </c>
      <c r="AW50" s="32">
        <f t="shared" si="102"/>
        <v>237</v>
      </c>
      <c r="AX50" s="32">
        <f t="shared" si="102"/>
        <v>237</v>
      </c>
      <c r="AY50" s="32">
        <f t="shared" si="102"/>
        <v>237</v>
      </c>
      <c r="AZ50" s="32">
        <f t="shared" si="102"/>
        <v>237</v>
      </c>
      <c r="BA50" s="32">
        <f t="shared" si="102"/>
        <v>237</v>
      </c>
      <c r="BB50" s="32">
        <f t="shared" si="102"/>
        <v>237</v>
      </c>
      <c r="BC50" s="32">
        <f t="shared" si="102"/>
        <v>237</v>
      </c>
      <c r="BD50" s="32">
        <f t="shared" si="102"/>
        <v>237</v>
      </c>
      <c r="BE50" s="32">
        <f t="shared" si="102"/>
        <v>237</v>
      </c>
      <c r="BF50" s="32">
        <f t="shared" si="102"/>
        <v>237</v>
      </c>
      <c r="BG50" s="32">
        <f t="shared" si="102"/>
        <v>237</v>
      </c>
      <c r="BH50" s="32">
        <f t="shared" si="102"/>
        <v>237</v>
      </c>
      <c r="BI50" s="32">
        <f t="shared" si="102"/>
        <v>237</v>
      </c>
      <c r="BJ50" s="32">
        <f t="shared" si="102"/>
        <v>237</v>
      </c>
      <c r="BK50" s="32">
        <f t="shared" si="102"/>
        <v>237</v>
      </c>
      <c r="BL50" s="32">
        <f t="shared" si="102"/>
        <v>237</v>
      </c>
      <c r="BM50" s="32">
        <f t="shared" si="102"/>
        <v>237</v>
      </c>
      <c r="BN50" s="32">
        <f t="shared" si="102"/>
        <v>237</v>
      </c>
      <c r="BO50" s="32">
        <f t="shared" si="102"/>
        <v>237</v>
      </c>
      <c r="BP50" s="32">
        <f t="shared" si="102"/>
        <v>237</v>
      </c>
    </row>
    <row r="51" spans="1:68" ht="12.75" hidden="1" customHeight="1" outlineLevel="1" x14ac:dyDescent="0.2">
      <c r="A51" s="30"/>
      <c r="B51" s="28">
        <f>Remaining!A51</f>
        <v>480</v>
      </c>
      <c r="C51" s="28" t="str">
        <f>Remaining!B51</f>
        <v xml:space="preserve">Civil - Earthworks Design      </v>
      </c>
      <c r="D51" s="32">
        <f t="shared" si="97"/>
        <v>266</v>
      </c>
      <c r="E51" s="32">
        <f t="shared" si="97"/>
        <v>0</v>
      </c>
      <c r="F51" s="32">
        <f t="shared" si="97"/>
        <v>266</v>
      </c>
      <c r="G51" s="32"/>
      <c r="H51" s="32">
        <f t="shared" si="98"/>
        <v>3.21</v>
      </c>
      <c r="I51" s="32">
        <f t="shared" si="98"/>
        <v>6.43</v>
      </c>
      <c r="J51" s="32">
        <f t="shared" si="98"/>
        <v>9</v>
      </c>
      <c r="K51" s="32">
        <f t="shared" si="98"/>
        <v>9</v>
      </c>
      <c r="L51" s="32">
        <f t="shared" si="98"/>
        <v>9</v>
      </c>
      <c r="M51" s="32">
        <f t="shared" si="98"/>
        <v>23.33</v>
      </c>
      <c r="N51" s="32">
        <f t="shared" si="98"/>
        <v>37.67</v>
      </c>
      <c r="O51" s="32">
        <f t="shared" si="98"/>
        <v>52</v>
      </c>
      <c r="P51" s="32">
        <f t="shared" si="98"/>
        <v>66.33</v>
      </c>
      <c r="Q51" s="32">
        <f t="shared" si="98"/>
        <v>77.8</v>
      </c>
      <c r="R51" s="32">
        <f t="shared" si="99"/>
        <v>92.13</v>
      </c>
      <c r="S51" s="32">
        <f t="shared" si="99"/>
        <v>104.98</v>
      </c>
      <c r="T51" s="32">
        <f t="shared" si="99"/>
        <v>117.46</v>
      </c>
      <c r="U51" s="32">
        <f t="shared" si="99"/>
        <v>129.94</v>
      </c>
      <c r="V51" s="32">
        <f t="shared" si="99"/>
        <v>139.91999999999999</v>
      </c>
      <c r="W51" s="32">
        <f t="shared" si="99"/>
        <v>152.4</v>
      </c>
      <c r="X51" s="32">
        <f t="shared" si="99"/>
        <v>167.47</v>
      </c>
      <c r="Y51" s="32">
        <f t="shared" si="99"/>
        <v>183.2</v>
      </c>
      <c r="Z51" s="32">
        <f t="shared" si="99"/>
        <v>198.93</v>
      </c>
      <c r="AA51" s="32">
        <f t="shared" si="99"/>
        <v>211.51</v>
      </c>
      <c r="AB51" s="32">
        <f t="shared" si="100"/>
        <v>225.3</v>
      </c>
      <c r="AC51" s="32">
        <f t="shared" si="100"/>
        <v>235.4</v>
      </c>
      <c r="AD51" s="32">
        <f t="shared" si="100"/>
        <v>243.9</v>
      </c>
      <c r="AE51" s="32">
        <f t="shared" si="100"/>
        <v>252.4</v>
      </c>
      <c r="AF51" s="32">
        <f t="shared" si="100"/>
        <v>257.2</v>
      </c>
      <c r="AG51" s="32">
        <f t="shared" si="100"/>
        <v>260.7</v>
      </c>
      <c r="AH51" s="32">
        <f t="shared" si="100"/>
        <v>263.2</v>
      </c>
      <c r="AI51" s="32">
        <f t="shared" si="100"/>
        <v>264.2</v>
      </c>
      <c r="AJ51" s="32">
        <f t="shared" si="100"/>
        <v>265.2</v>
      </c>
      <c r="AK51" s="32">
        <f t="shared" si="100"/>
        <v>266</v>
      </c>
      <c r="AL51" s="32">
        <f t="shared" si="101"/>
        <v>266</v>
      </c>
      <c r="AM51" s="32">
        <f t="shared" si="101"/>
        <v>266</v>
      </c>
      <c r="AN51" s="32">
        <f t="shared" si="101"/>
        <v>266</v>
      </c>
      <c r="AO51" s="32">
        <f t="shared" si="101"/>
        <v>266</v>
      </c>
      <c r="AP51" s="32">
        <f t="shared" si="101"/>
        <v>266</v>
      </c>
      <c r="AQ51" s="32">
        <f t="shared" si="101"/>
        <v>266</v>
      </c>
      <c r="AR51" s="32">
        <f t="shared" si="101"/>
        <v>266</v>
      </c>
      <c r="AS51" s="32">
        <f t="shared" si="101"/>
        <v>266</v>
      </c>
      <c r="AT51" s="32">
        <f t="shared" si="101"/>
        <v>266</v>
      </c>
      <c r="AU51" s="32">
        <f t="shared" si="101"/>
        <v>266</v>
      </c>
      <c r="AV51" s="32">
        <f t="shared" si="102"/>
        <v>266</v>
      </c>
      <c r="AW51" s="32">
        <f t="shared" si="102"/>
        <v>266</v>
      </c>
      <c r="AX51" s="32">
        <f t="shared" si="102"/>
        <v>266</v>
      </c>
      <c r="AY51" s="32">
        <f t="shared" si="102"/>
        <v>266</v>
      </c>
      <c r="AZ51" s="32">
        <f t="shared" si="102"/>
        <v>266</v>
      </c>
      <c r="BA51" s="32">
        <f t="shared" si="102"/>
        <v>266</v>
      </c>
      <c r="BB51" s="32">
        <f t="shared" si="102"/>
        <v>266</v>
      </c>
      <c r="BC51" s="32">
        <f t="shared" si="102"/>
        <v>266</v>
      </c>
      <c r="BD51" s="32">
        <f t="shared" si="102"/>
        <v>266</v>
      </c>
      <c r="BE51" s="32">
        <f t="shared" si="102"/>
        <v>266</v>
      </c>
      <c r="BF51" s="32">
        <f t="shared" si="102"/>
        <v>266</v>
      </c>
      <c r="BG51" s="32">
        <f t="shared" si="102"/>
        <v>266</v>
      </c>
      <c r="BH51" s="32">
        <f t="shared" si="102"/>
        <v>266</v>
      </c>
      <c r="BI51" s="32">
        <f t="shared" si="102"/>
        <v>266</v>
      </c>
      <c r="BJ51" s="32">
        <f t="shared" si="102"/>
        <v>266</v>
      </c>
      <c r="BK51" s="32">
        <f t="shared" si="102"/>
        <v>266</v>
      </c>
      <c r="BL51" s="32">
        <f t="shared" si="102"/>
        <v>266</v>
      </c>
      <c r="BM51" s="32">
        <f t="shared" si="102"/>
        <v>266</v>
      </c>
      <c r="BN51" s="32">
        <f t="shared" si="102"/>
        <v>266</v>
      </c>
      <c r="BO51" s="32">
        <f t="shared" si="102"/>
        <v>266</v>
      </c>
      <c r="BP51" s="32">
        <f t="shared" si="102"/>
        <v>266</v>
      </c>
    </row>
    <row r="52" spans="1:68" ht="12.75" hidden="1" customHeight="1" outlineLevel="1" x14ac:dyDescent="0.2">
      <c r="A52" s="30"/>
      <c r="B52" s="28">
        <f>Remaining!A52</f>
        <v>0</v>
      </c>
      <c r="C52" s="28">
        <f>Remaining!B52</f>
        <v>0</v>
      </c>
      <c r="D52" s="32">
        <f t="shared" si="97"/>
        <v>0</v>
      </c>
      <c r="E52" s="32">
        <f t="shared" si="97"/>
        <v>0</v>
      </c>
      <c r="F52" s="32">
        <f t="shared" si="97"/>
        <v>0</v>
      </c>
      <c r="G52" s="32"/>
      <c r="H52" s="32">
        <f t="shared" si="98"/>
        <v>0</v>
      </c>
      <c r="I52" s="32">
        <f t="shared" si="98"/>
        <v>0</v>
      </c>
      <c r="J52" s="32">
        <f t="shared" si="98"/>
        <v>0</v>
      </c>
      <c r="K52" s="32">
        <f t="shared" si="98"/>
        <v>0</v>
      </c>
      <c r="L52" s="32">
        <f t="shared" si="98"/>
        <v>0</v>
      </c>
      <c r="M52" s="32">
        <f t="shared" si="98"/>
        <v>0</v>
      </c>
      <c r="N52" s="32">
        <f t="shared" si="98"/>
        <v>0</v>
      </c>
      <c r="O52" s="32">
        <f t="shared" si="98"/>
        <v>0</v>
      </c>
      <c r="P52" s="32">
        <f t="shared" si="98"/>
        <v>0</v>
      </c>
      <c r="Q52" s="32">
        <f t="shared" si="98"/>
        <v>0</v>
      </c>
      <c r="R52" s="32">
        <f t="shared" si="99"/>
        <v>0</v>
      </c>
      <c r="S52" s="32">
        <f t="shared" si="99"/>
        <v>0</v>
      </c>
      <c r="T52" s="32">
        <f t="shared" si="99"/>
        <v>0</v>
      </c>
      <c r="U52" s="32">
        <f t="shared" si="99"/>
        <v>0</v>
      </c>
      <c r="V52" s="32">
        <f t="shared" si="99"/>
        <v>0</v>
      </c>
      <c r="W52" s="32">
        <f t="shared" si="99"/>
        <v>0</v>
      </c>
      <c r="X52" s="32">
        <f t="shared" si="99"/>
        <v>0</v>
      </c>
      <c r="Y52" s="32">
        <f t="shared" si="99"/>
        <v>0</v>
      </c>
      <c r="Z52" s="32">
        <f t="shared" si="99"/>
        <v>0</v>
      </c>
      <c r="AA52" s="32">
        <f t="shared" si="99"/>
        <v>0</v>
      </c>
      <c r="AB52" s="32">
        <f t="shared" si="100"/>
        <v>0</v>
      </c>
      <c r="AC52" s="32">
        <f t="shared" si="100"/>
        <v>0</v>
      </c>
      <c r="AD52" s="32">
        <f t="shared" si="100"/>
        <v>0</v>
      </c>
      <c r="AE52" s="32">
        <f t="shared" si="100"/>
        <v>0</v>
      </c>
      <c r="AF52" s="32">
        <f t="shared" si="100"/>
        <v>0</v>
      </c>
      <c r="AG52" s="32">
        <f t="shared" si="100"/>
        <v>0</v>
      </c>
      <c r="AH52" s="32">
        <f t="shared" si="100"/>
        <v>0</v>
      </c>
      <c r="AI52" s="32">
        <f t="shared" si="100"/>
        <v>0</v>
      </c>
      <c r="AJ52" s="32">
        <f t="shared" si="100"/>
        <v>0</v>
      </c>
      <c r="AK52" s="32">
        <f t="shared" si="100"/>
        <v>0</v>
      </c>
      <c r="AL52" s="32">
        <f t="shared" si="101"/>
        <v>0</v>
      </c>
      <c r="AM52" s="32">
        <f t="shared" si="101"/>
        <v>0</v>
      </c>
      <c r="AN52" s="32">
        <f t="shared" si="101"/>
        <v>0</v>
      </c>
      <c r="AO52" s="32">
        <f t="shared" si="101"/>
        <v>0</v>
      </c>
      <c r="AP52" s="32">
        <f t="shared" si="101"/>
        <v>0</v>
      </c>
      <c r="AQ52" s="32">
        <f t="shared" si="101"/>
        <v>0</v>
      </c>
      <c r="AR52" s="32">
        <f t="shared" si="101"/>
        <v>0</v>
      </c>
      <c r="AS52" s="32">
        <f t="shared" si="101"/>
        <v>0</v>
      </c>
      <c r="AT52" s="32">
        <f t="shared" si="101"/>
        <v>0</v>
      </c>
      <c r="AU52" s="32">
        <f t="shared" si="101"/>
        <v>0</v>
      </c>
      <c r="AV52" s="32">
        <f t="shared" si="102"/>
        <v>0</v>
      </c>
      <c r="AW52" s="32">
        <f t="shared" si="102"/>
        <v>0</v>
      </c>
      <c r="AX52" s="32">
        <f t="shared" si="102"/>
        <v>0</v>
      </c>
      <c r="AY52" s="32">
        <f t="shared" si="102"/>
        <v>0</v>
      </c>
      <c r="AZ52" s="32">
        <f t="shared" si="102"/>
        <v>0</v>
      </c>
      <c r="BA52" s="32">
        <f t="shared" si="102"/>
        <v>0</v>
      </c>
      <c r="BB52" s="32">
        <f t="shared" si="102"/>
        <v>0</v>
      </c>
      <c r="BC52" s="32">
        <f t="shared" si="102"/>
        <v>0</v>
      </c>
      <c r="BD52" s="32">
        <f t="shared" si="102"/>
        <v>0</v>
      </c>
      <c r="BE52" s="32">
        <f t="shared" si="102"/>
        <v>0</v>
      </c>
      <c r="BF52" s="32">
        <f t="shared" si="102"/>
        <v>0</v>
      </c>
      <c r="BG52" s="32">
        <f t="shared" si="102"/>
        <v>0</v>
      </c>
      <c r="BH52" s="32">
        <f t="shared" si="102"/>
        <v>0</v>
      </c>
      <c r="BI52" s="32">
        <f t="shared" si="102"/>
        <v>0</v>
      </c>
      <c r="BJ52" s="32">
        <f t="shared" si="102"/>
        <v>0</v>
      </c>
      <c r="BK52" s="32">
        <f t="shared" si="102"/>
        <v>0</v>
      </c>
      <c r="BL52" s="32">
        <f t="shared" si="102"/>
        <v>0</v>
      </c>
      <c r="BM52" s="32">
        <f t="shared" si="102"/>
        <v>0</v>
      </c>
      <c r="BN52" s="32">
        <f t="shared" si="102"/>
        <v>0</v>
      </c>
      <c r="BO52" s="32">
        <f t="shared" si="102"/>
        <v>0</v>
      </c>
      <c r="BP52" s="32">
        <f t="shared" si="102"/>
        <v>0</v>
      </c>
    </row>
    <row r="53" spans="1:68" collapsed="1" x14ac:dyDescent="0.2">
      <c r="A53" s="30"/>
      <c r="B53" s="149" t="str">
        <f>Remaining!A53</f>
        <v>12.</v>
      </c>
      <c r="C53" s="155" t="str">
        <f>Remaining!B53</f>
        <v>Procurement &amp; Contracts</v>
      </c>
      <c r="D53" s="150">
        <f>SUM(D54:D56)</f>
        <v>0</v>
      </c>
      <c r="E53" s="150">
        <f>SUM(E54:E56)</f>
        <v>0</v>
      </c>
      <c r="F53" s="150">
        <f>SUM(F54:F56)</f>
        <v>0</v>
      </c>
      <c r="G53" s="150"/>
      <c r="H53" s="150">
        <f t="shared" ref="H53:AM53" si="103">SUM(H54:H56)</f>
        <v>0</v>
      </c>
      <c r="I53" s="150">
        <f t="shared" si="103"/>
        <v>0</v>
      </c>
      <c r="J53" s="150">
        <f t="shared" si="103"/>
        <v>0</v>
      </c>
      <c r="K53" s="150">
        <f t="shared" si="103"/>
        <v>0</v>
      </c>
      <c r="L53" s="150">
        <f t="shared" si="103"/>
        <v>0</v>
      </c>
      <c r="M53" s="150">
        <f t="shared" si="103"/>
        <v>0</v>
      </c>
      <c r="N53" s="150">
        <f t="shared" si="103"/>
        <v>0</v>
      </c>
      <c r="O53" s="150">
        <f t="shared" si="103"/>
        <v>0</v>
      </c>
      <c r="P53" s="150">
        <f t="shared" si="103"/>
        <v>0</v>
      </c>
      <c r="Q53" s="150">
        <f t="shared" si="103"/>
        <v>0</v>
      </c>
      <c r="R53" s="150">
        <f t="shared" si="103"/>
        <v>0</v>
      </c>
      <c r="S53" s="150">
        <f t="shared" si="103"/>
        <v>0</v>
      </c>
      <c r="T53" s="150">
        <f t="shared" si="103"/>
        <v>0</v>
      </c>
      <c r="U53" s="150">
        <f t="shared" si="103"/>
        <v>0</v>
      </c>
      <c r="V53" s="150">
        <f t="shared" si="103"/>
        <v>0</v>
      </c>
      <c r="W53" s="150">
        <f t="shared" si="103"/>
        <v>0</v>
      </c>
      <c r="X53" s="150">
        <f t="shared" si="103"/>
        <v>0</v>
      </c>
      <c r="Y53" s="150">
        <f t="shared" si="103"/>
        <v>0</v>
      </c>
      <c r="Z53" s="150">
        <f t="shared" si="103"/>
        <v>0</v>
      </c>
      <c r="AA53" s="150">
        <f t="shared" si="103"/>
        <v>0</v>
      </c>
      <c r="AB53" s="150">
        <f t="shared" si="103"/>
        <v>0</v>
      </c>
      <c r="AC53" s="150">
        <f t="shared" si="103"/>
        <v>0</v>
      </c>
      <c r="AD53" s="150">
        <f t="shared" si="103"/>
        <v>0</v>
      </c>
      <c r="AE53" s="150">
        <f t="shared" si="103"/>
        <v>0</v>
      </c>
      <c r="AF53" s="150">
        <f t="shared" si="103"/>
        <v>0</v>
      </c>
      <c r="AG53" s="150">
        <f t="shared" si="103"/>
        <v>0</v>
      </c>
      <c r="AH53" s="150">
        <f t="shared" si="103"/>
        <v>0</v>
      </c>
      <c r="AI53" s="150">
        <f t="shared" si="103"/>
        <v>0</v>
      </c>
      <c r="AJ53" s="150">
        <f t="shared" si="103"/>
        <v>0</v>
      </c>
      <c r="AK53" s="150">
        <f t="shared" si="103"/>
        <v>0</v>
      </c>
      <c r="AL53" s="150">
        <f t="shared" si="103"/>
        <v>0</v>
      </c>
      <c r="AM53" s="150">
        <f t="shared" si="103"/>
        <v>0</v>
      </c>
      <c r="AN53" s="150">
        <f t="shared" ref="AN53:AZ53" si="104">SUM(AN54:AN56)</f>
        <v>0</v>
      </c>
      <c r="AO53" s="150">
        <f t="shared" si="104"/>
        <v>0</v>
      </c>
      <c r="AP53" s="150">
        <f t="shared" si="104"/>
        <v>0</v>
      </c>
      <c r="AQ53" s="150">
        <f t="shared" si="104"/>
        <v>0</v>
      </c>
      <c r="AR53" s="150">
        <f t="shared" si="104"/>
        <v>0</v>
      </c>
      <c r="AS53" s="150">
        <f t="shared" si="104"/>
        <v>0</v>
      </c>
      <c r="AT53" s="150">
        <f t="shared" si="104"/>
        <v>0</v>
      </c>
      <c r="AU53" s="150">
        <f t="shared" si="104"/>
        <v>0</v>
      </c>
      <c r="AV53" s="150">
        <f t="shared" si="104"/>
        <v>0</v>
      </c>
      <c r="AW53" s="150">
        <f t="shared" si="104"/>
        <v>0</v>
      </c>
      <c r="AX53" s="150">
        <f t="shared" si="104"/>
        <v>0</v>
      </c>
      <c r="AY53" s="150">
        <f t="shared" si="104"/>
        <v>0</v>
      </c>
      <c r="AZ53" s="150">
        <f t="shared" si="104"/>
        <v>0</v>
      </c>
      <c r="BA53" s="150">
        <f t="shared" ref="BA53:BJ53" si="105">SUM(BA54:BA56)</f>
        <v>0</v>
      </c>
      <c r="BB53" s="150">
        <f t="shared" si="105"/>
        <v>0</v>
      </c>
      <c r="BC53" s="150">
        <f t="shared" si="105"/>
        <v>0</v>
      </c>
      <c r="BD53" s="150">
        <f t="shared" si="105"/>
        <v>0</v>
      </c>
      <c r="BE53" s="150">
        <f t="shared" si="105"/>
        <v>0</v>
      </c>
      <c r="BF53" s="150">
        <f t="shared" si="105"/>
        <v>0</v>
      </c>
      <c r="BG53" s="150">
        <f t="shared" si="105"/>
        <v>0</v>
      </c>
      <c r="BH53" s="150">
        <f t="shared" si="105"/>
        <v>0</v>
      </c>
      <c r="BI53" s="150">
        <f t="shared" si="105"/>
        <v>0</v>
      </c>
      <c r="BJ53" s="150">
        <f t="shared" si="105"/>
        <v>0</v>
      </c>
      <c r="BK53" s="150">
        <f t="shared" ref="BK53:BP53" si="106">SUM(BK54:BK56)</f>
        <v>0</v>
      </c>
      <c r="BL53" s="150">
        <f t="shared" si="106"/>
        <v>0</v>
      </c>
      <c r="BM53" s="150">
        <f t="shared" si="106"/>
        <v>0</v>
      </c>
      <c r="BN53" s="150">
        <f t="shared" si="106"/>
        <v>0</v>
      </c>
      <c r="BO53" s="150">
        <f t="shared" si="106"/>
        <v>0</v>
      </c>
      <c r="BP53" s="150">
        <f t="shared" si="106"/>
        <v>0</v>
      </c>
    </row>
    <row r="54" spans="1:68" ht="12.75" hidden="1" customHeight="1" outlineLevel="1" x14ac:dyDescent="0.2">
      <c r="A54" s="30"/>
      <c r="B54" s="28">
        <f>Remaining!A54</f>
        <v>500</v>
      </c>
      <c r="C54" s="28">
        <f>Remaining!B54</f>
        <v>0</v>
      </c>
      <c r="D54" s="32">
        <f t="shared" ref="D54:F56" si="107">SUMIF($B$66:$B$91,$B54,D$66:D$91)</f>
        <v>0</v>
      </c>
      <c r="E54" s="32">
        <f t="shared" si="107"/>
        <v>0</v>
      </c>
      <c r="F54" s="32">
        <f t="shared" si="107"/>
        <v>0</v>
      </c>
      <c r="G54" s="32"/>
      <c r="H54" s="32">
        <f t="shared" ref="H54:Q56" si="108">SUMIF($B$66:$B$91,$B54,H$66:H$91)</f>
        <v>0</v>
      </c>
      <c r="I54" s="32">
        <f t="shared" si="108"/>
        <v>0</v>
      </c>
      <c r="J54" s="32">
        <f t="shared" si="108"/>
        <v>0</v>
      </c>
      <c r="K54" s="32">
        <f t="shared" si="108"/>
        <v>0</v>
      </c>
      <c r="L54" s="32">
        <f t="shared" si="108"/>
        <v>0</v>
      </c>
      <c r="M54" s="32">
        <f t="shared" si="108"/>
        <v>0</v>
      </c>
      <c r="N54" s="32">
        <f t="shared" si="108"/>
        <v>0</v>
      </c>
      <c r="O54" s="32">
        <f t="shared" si="108"/>
        <v>0</v>
      </c>
      <c r="P54" s="32">
        <f t="shared" si="108"/>
        <v>0</v>
      </c>
      <c r="Q54" s="32">
        <f t="shared" si="108"/>
        <v>0</v>
      </c>
      <c r="R54" s="32">
        <f t="shared" ref="R54:AA56" si="109">SUMIF($B$66:$B$91,$B54,R$66:R$91)</f>
        <v>0</v>
      </c>
      <c r="S54" s="32">
        <f t="shared" si="109"/>
        <v>0</v>
      </c>
      <c r="T54" s="32">
        <f t="shared" si="109"/>
        <v>0</v>
      </c>
      <c r="U54" s="32">
        <f t="shared" si="109"/>
        <v>0</v>
      </c>
      <c r="V54" s="32">
        <f t="shared" si="109"/>
        <v>0</v>
      </c>
      <c r="W54" s="32">
        <f t="shared" si="109"/>
        <v>0</v>
      </c>
      <c r="X54" s="32">
        <f t="shared" si="109"/>
        <v>0</v>
      </c>
      <c r="Y54" s="32">
        <f t="shared" si="109"/>
        <v>0</v>
      </c>
      <c r="Z54" s="32">
        <f t="shared" si="109"/>
        <v>0</v>
      </c>
      <c r="AA54" s="32">
        <f t="shared" si="109"/>
        <v>0</v>
      </c>
      <c r="AB54" s="32">
        <f t="shared" ref="AB54:AK56" si="110">SUMIF($B$66:$B$91,$B54,AB$66:AB$91)</f>
        <v>0</v>
      </c>
      <c r="AC54" s="32">
        <f t="shared" si="110"/>
        <v>0</v>
      </c>
      <c r="AD54" s="32">
        <f t="shared" si="110"/>
        <v>0</v>
      </c>
      <c r="AE54" s="32">
        <f t="shared" si="110"/>
        <v>0</v>
      </c>
      <c r="AF54" s="32">
        <f t="shared" si="110"/>
        <v>0</v>
      </c>
      <c r="AG54" s="32">
        <f t="shared" si="110"/>
        <v>0</v>
      </c>
      <c r="AH54" s="32">
        <f t="shared" si="110"/>
        <v>0</v>
      </c>
      <c r="AI54" s="32">
        <f t="shared" si="110"/>
        <v>0</v>
      </c>
      <c r="AJ54" s="32">
        <f t="shared" si="110"/>
        <v>0</v>
      </c>
      <c r="AK54" s="32">
        <f t="shared" si="110"/>
        <v>0</v>
      </c>
      <c r="AL54" s="32">
        <f t="shared" ref="AL54:AU56" si="111">SUMIF($B$66:$B$91,$B54,AL$66:AL$91)</f>
        <v>0</v>
      </c>
      <c r="AM54" s="32">
        <f t="shared" si="111"/>
        <v>0</v>
      </c>
      <c r="AN54" s="32">
        <f t="shared" si="111"/>
        <v>0</v>
      </c>
      <c r="AO54" s="32">
        <f t="shared" si="111"/>
        <v>0</v>
      </c>
      <c r="AP54" s="32">
        <f t="shared" si="111"/>
        <v>0</v>
      </c>
      <c r="AQ54" s="32">
        <f t="shared" si="111"/>
        <v>0</v>
      </c>
      <c r="AR54" s="32">
        <f t="shared" si="111"/>
        <v>0</v>
      </c>
      <c r="AS54" s="32">
        <f t="shared" si="111"/>
        <v>0</v>
      </c>
      <c r="AT54" s="32">
        <f t="shared" si="111"/>
        <v>0</v>
      </c>
      <c r="AU54" s="32">
        <f t="shared" si="111"/>
        <v>0</v>
      </c>
      <c r="AV54" s="32">
        <f t="shared" ref="AV54:BP56" si="112">SUMIF($B$66:$B$91,$B54,AV$66:AV$91)</f>
        <v>0</v>
      </c>
      <c r="AW54" s="32">
        <f t="shared" si="112"/>
        <v>0</v>
      </c>
      <c r="AX54" s="32">
        <f t="shared" si="112"/>
        <v>0</v>
      </c>
      <c r="AY54" s="32">
        <f t="shared" si="112"/>
        <v>0</v>
      </c>
      <c r="AZ54" s="32">
        <f t="shared" si="112"/>
        <v>0</v>
      </c>
      <c r="BA54" s="32">
        <f t="shared" si="112"/>
        <v>0</v>
      </c>
      <c r="BB54" s="32">
        <f t="shared" si="112"/>
        <v>0</v>
      </c>
      <c r="BC54" s="32">
        <f t="shared" si="112"/>
        <v>0</v>
      </c>
      <c r="BD54" s="32">
        <f t="shared" si="112"/>
        <v>0</v>
      </c>
      <c r="BE54" s="32">
        <f t="shared" si="112"/>
        <v>0</v>
      </c>
      <c r="BF54" s="32">
        <f t="shared" si="112"/>
        <v>0</v>
      </c>
      <c r="BG54" s="32">
        <f t="shared" si="112"/>
        <v>0</v>
      </c>
      <c r="BH54" s="32">
        <f t="shared" si="112"/>
        <v>0</v>
      </c>
      <c r="BI54" s="32">
        <f t="shared" si="112"/>
        <v>0</v>
      </c>
      <c r="BJ54" s="32">
        <f t="shared" si="112"/>
        <v>0</v>
      </c>
      <c r="BK54" s="32">
        <f t="shared" si="112"/>
        <v>0</v>
      </c>
      <c r="BL54" s="32">
        <f t="shared" si="112"/>
        <v>0</v>
      </c>
      <c r="BM54" s="32">
        <f t="shared" si="112"/>
        <v>0</v>
      </c>
      <c r="BN54" s="32">
        <f t="shared" si="112"/>
        <v>0</v>
      </c>
      <c r="BO54" s="32">
        <f t="shared" si="112"/>
        <v>0</v>
      </c>
      <c r="BP54" s="32">
        <f t="shared" si="112"/>
        <v>0</v>
      </c>
    </row>
    <row r="55" spans="1:68" ht="12.75" hidden="1" customHeight="1" outlineLevel="1" x14ac:dyDescent="0.2">
      <c r="A55" s="30"/>
      <c r="B55" s="28">
        <f>Remaining!A55</f>
        <v>510</v>
      </c>
      <c r="C55" s="28">
        <f>Remaining!B55</f>
        <v>0</v>
      </c>
      <c r="D55" s="32">
        <f t="shared" si="107"/>
        <v>0</v>
      </c>
      <c r="E55" s="32">
        <f t="shared" si="107"/>
        <v>0</v>
      </c>
      <c r="F55" s="32">
        <f t="shared" si="107"/>
        <v>0</v>
      </c>
      <c r="G55" s="32"/>
      <c r="H55" s="32">
        <f t="shared" si="108"/>
        <v>0</v>
      </c>
      <c r="I55" s="32">
        <f t="shared" si="108"/>
        <v>0</v>
      </c>
      <c r="J55" s="32">
        <f t="shared" si="108"/>
        <v>0</v>
      </c>
      <c r="K55" s="32">
        <f t="shared" si="108"/>
        <v>0</v>
      </c>
      <c r="L55" s="32">
        <f t="shared" si="108"/>
        <v>0</v>
      </c>
      <c r="M55" s="32">
        <f t="shared" si="108"/>
        <v>0</v>
      </c>
      <c r="N55" s="32">
        <f t="shared" si="108"/>
        <v>0</v>
      </c>
      <c r="O55" s="32">
        <f t="shared" si="108"/>
        <v>0</v>
      </c>
      <c r="P55" s="32">
        <f t="shared" si="108"/>
        <v>0</v>
      </c>
      <c r="Q55" s="32">
        <f t="shared" si="108"/>
        <v>0</v>
      </c>
      <c r="R55" s="32">
        <f t="shared" si="109"/>
        <v>0</v>
      </c>
      <c r="S55" s="32">
        <f t="shared" si="109"/>
        <v>0</v>
      </c>
      <c r="T55" s="32">
        <f t="shared" si="109"/>
        <v>0</v>
      </c>
      <c r="U55" s="32">
        <f t="shared" si="109"/>
        <v>0</v>
      </c>
      <c r="V55" s="32">
        <f t="shared" si="109"/>
        <v>0</v>
      </c>
      <c r="W55" s="32">
        <f t="shared" si="109"/>
        <v>0</v>
      </c>
      <c r="X55" s="32">
        <f t="shared" si="109"/>
        <v>0</v>
      </c>
      <c r="Y55" s="32">
        <f t="shared" si="109"/>
        <v>0</v>
      </c>
      <c r="Z55" s="32">
        <f t="shared" si="109"/>
        <v>0</v>
      </c>
      <c r="AA55" s="32">
        <f t="shared" si="109"/>
        <v>0</v>
      </c>
      <c r="AB55" s="32">
        <f t="shared" si="110"/>
        <v>0</v>
      </c>
      <c r="AC55" s="32">
        <f t="shared" si="110"/>
        <v>0</v>
      </c>
      <c r="AD55" s="32">
        <f t="shared" si="110"/>
        <v>0</v>
      </c>
      <c r="AE55" s="32">
        <f t="shared" si="110"/>
        <v>0</v>
      </c>
      <c r="AF55" s="32">
        <f t="shared" si="110"/>
        <v>0</v>
      </c>
      <c r="AG55" s="32">
        <f t="shared" si="110"/>
        <v>0</v>
      </c>
      <c r="AH55" s="32">
        <f t="shared" si="110"/>
        <v>0</v>
      </c>
      <c r="AI55" s="32">
        <f t="shared" si="110"/>
        <v>0</v>
      </c>
      <c r="AJ55" s="32">
        <f t="shared" si="110"/>
        <v>0</v>
      </c>
      <c r="AK55" s="32">
        <f t="shared" si="110"/>
        <v>0</v>
      </c>
      <c r="AL55" s="32">
        <f t="shared" si="111"/>
        <v>0</v>
      </c>
      <c r="AM55" s="32">
        <f t="shared" si="111"/>
        <v>0</v>
      </c>
      <c r="AN55" s="32">
        <f t="shared" si="111"/>
        <v>0</v>
      </c>
      <c r="AO55" s="32">
        <f t="shared" si="111"/>
        <v>0</v>
      </c>
      <c r="AP55" s="32">
        <f t="shared" si="111"/>
        <v>0</v>
      </c>
      <c r="AQ55" s="32">
        <f t="shared" si="111"/>
        <v>0</v>
      </c>
      <c r="AR55" s="32">
        <f t="shared" si="111"/>
        <v>0</v>
      </c>
      <c r="AS55" s="32">
        <f t="shared" si="111"/>
        <v>0</v>
      </c>
      <c r="AT55" s="32">
        <f t="shared" si="111"/>
        <v>0</v>
      </c>
      <c r="AU55" s="32">
        <f t="shared" si="111"/>
        <v>0</v>
      </c>
      <c r="AV55" s="32">
        <f t="shared" si="112"/>
        <v>0</v>
      </c>
      <c r="AW55" s="32">
        <f t="shared" si="112"/>
        <v>0</v>
      </c>
      <c r="AX55" s="32">
        <f t="shared" si="112"/>
        <v>0</v>
      </c>
      <c r="AY55" s="32">
        <f t="shared" si="112"/>
        <v>0</v>
      </c>
      <c r="AZ55" s="32">
        <f t="shared" si="112"/>
        <v>0</v>
      </c>
      <c r="BA55" s="32">
        <f t="shared" si="112"/>
        <v>0</v>
      </c>
      <c r="BB55" s="32">
        <f t="shared" si="112"/>
        <v>0</v>
      </c>
      <c r="BC55" s="32">
        <f t="shared" si="112"/>
        <v>0</v>
      </c>
      <c r="BD55" s="32">
        <f t="shared" si="112"/>
        <v>0</v>
      </c>
      <c r="BE55" s="32">
        <f t="shared" si="112"/>
        <v>0</v>
      </c>
      <c r="BF55" s="32">
        <f t="shared" si="112"/>
        <v>0</v>
      </c>
      <c r="BG55" s="32">
        <f t="shared" si="112"/>
        <v>0</v>
      </c>
      <c r="BH55" s="32">
        <f t="shared" si="112"/>
        <v>0</v>
      </c>
      <c r="BI55" s="32">
        <f t="shared" si="112"/>
        <v>0</v>
      </c>
      <c r="BJ55" s="32">
        <f t="shared" si="112"/>
        <v>0</v>
      </c>
      <c r="BK55" s="32">
        <f t="shared" si="112"/>
        <v>0</v>
      </c>
      <c r="BL55" s="32">
        <f t="shared" si="112"/>
        <v>0</v>
      </c>
      <c r="BM55" s="32">
        <f t="shared" si="112"/>
        <v>0</v>
      </c>
      <c r="BN55" s="32">
        <f t="shared" si="112"/>
        <v>0</v>
      </c>
      <c r="BO55" s="32">
        <f t="shared" si="112"/>
        <v>0</v>
      </c>
      <c r="BP55" s="32">
        <f t="shared" si="112"/>
        <v>0</v>
      </c>
    </row>
    <row r="56" spans="1:68" ht="12.75" hidden="1" customHeight="1" outlineLevel="1" x14ac:dyDescent="0.2">
      <c r="A56" s="30"/>
      <c r="B56" s="28">
        <f>Remaining!A56</f>
        <v>550</v>
      </c>
      <c r="C56" s="28">
        <f>Remaining!B56</f>
        <v>0</v>
      </c>
      <c r="D56" s="32">
        <f t="shared" si="107"/>
        <v>0</v>
      </c>
      <c r="E56" s="32">
        <f t="shared" si="107"/>
        <v>0</v>
      </c>
      <c r="F56" s="32">
        <f t="shared" si="107"/>
        <v>0</v>
      </c>
      <c r="G56" s="32"/>
      <c r="H56" s="32">
        <f t="shared" si="108"/>
        <v>0</v>
      </c>
      <c r="I56" s="32">
        <f t="shared" si="108"/>
        <v>0</v>
      </c>
      <c r="J56" s="32">
        <f t="shared" si="108"/>
        <v>0</v>
      </c>
      <c r="K56" s="32">
        <f t="shared" si="108"/>
        <v>0</v>
      </c>
      <c r="L56" s="32">
        <f t="shared" si="108"/>
        <v>0</v>
      </c>
      <c r="M56" s="32">
        <f t="shared" si="108"/>
        <v>0</v>
      </c>
      <c r="N56" s="32">
        <f t="shared" si="108"/>
        <v>0</v>
      </c>
      <c r="O56" s="32">
        <f t="shared" si="108"/>
        <v>0</v>
      </c>
      <c r="P56" s="32">
        <f t="shared" si="108"/>
        <v>0</v>
      </c>
      <c r="Q56" s="32">
        <f t="shared" si="108"/>
        <v>0</v>
      </c>
      <c r="R56" s="32">
        <f t="shared" si="109"/>
        <v>0</v>
      </c>
      <c r="S56" s="32">
        <f t="shared" si="109"/>
        <v>0</v>
      </c>
      <c r="T56" s="32">
        <f t="shared" si="109"/>
        <v>0</v>
      </c>
      <c r="U56" s="32">
        <f t="shared" si="109"/>
        <v>0</v>
      </c>
      <c r="V56" s="32">
        <f t="shared" si="109"/>
        <v>0</v>
      </c>
      <c r="W56" s="32">
        <f t="shared" si="109"/>
        <v>0</v>
      </c>
      <c r="X56" s="32">
        <f t="shared" si="109"/>
        <v>0</v>
      </c>
      <c r="Y56" s="32">
        <f t="shared" si="109"/>
        <v>0</v>
      </c>
      <c r="Z56" s="32">
        <f t="shared" si="109"/>
        <v>0</v>
      </c>
      <c r="AA56" s="32">
        <f t="shared" si="109"/>
        <v>0</v>
      </c>
      <c r="AB56" s="32">
        <f t="shared" si="110"/>
        <v>0</v>
      </c>
      <c r="AC56" s="32">
        <f t="shared" si="110"/>
        <v>0</v>
      </c>
      <c r="AD56" s="32">
        <f t="shared" si="110"/>
        <v>0</v>
      </c>
      <c r="AE56" s="32">
        <f t="shared" si="110"/>
        <v>0</v>
      </c>
      <c r="AF56" s="32">
        <f t="shared" si="110"/>
        <v>0</v>
      </c>
      <c r="AG56" s="32">
        <f t="shared" si="110"/>
        <v>0</v>
      </c>
      <c r="AH56" s="32">
        <f t="shared" si="110"/>
        <v>0</v>
      </c>
      <c r="AI56" s="32">
        <f t="shared" si="110"/>
        <v>0</v>
      </c>
      <c r="AJ56" s="32">
        <f t="shared" si="110"/>
        <v>0</v>
      </c>
      <c r="AK56" s="32">
        <f t="shared" si="110"/>
        <v>0</v>
      </c>
      <c r="AL56" s="32">
        <f t="shared" si="111"/>
        <v>0</v>
      </c>
      <c r="AM56" s="32">
        <f t="shared" si="111"/>
        <v>0</v>
      </c>
      <c r="AN56" s="32">
        <f t="shared" si="111"/>
        <v>0</v>
      </c>
      <c r="AO56" s="32">
        <f t="shared" si="111"/>
        <v>0</v>
      </c>
      <c r="AP56" s="32">
        <f t="shared" si="111"/>
        <v>0</v>
      </c>
      <c r="AQ56" s="32">
        <f t="shared" si="111"/>
        <v>0</v>
      </c>
      <c r="AR56" s="32">
        <f t="shared" si="111"/>
        <v>0</v>
      </c>
      <c r="AS56" s="32">
        <f t="shared" si="111"/>
        <v>0</v>
      </c>
      <c r="AT56" s="32">
        <f t="shared" si="111"/>
        <v>0</v>
      </c>
      <c r="AU56" s="32">
        <f t="shared" si="111"/>
        <v>0</v>
      </c>
      <c r="AV56" s="32">
        <f t="shared" si="112"/>
        <v>0</v>
      </c>
      <c r="AW56" s="32">
        <f t="shared" si="112"/>
        <v>0</v>
      </c>
      <c r="AX56" s="32">
        <f t="shared" si="112"/>
        <v>0</v>
      </c>
      <c r="AY56" s="32">
        <f t="shared" si="112"/>
        <v>0</v>
      </c>
      <c r="AZ56" s="32">
        <f t="shared" si="112"/>
        <v>0</v>
      </c>
      <c r="BA56" s="32">
        <f t="shared" si="112"/>
        <v>0</v>
      </c>
      <c r="BB56" s="32">
        <f t="shared" si="112"/>
        <v>0</v>
      </c>
      <c r="BC56" s="32">
        <f t="shared" si="112"/>
        <v>0</v>
      </c>
      <c r="BD56" s="32">
        <f t="shared" si="112"/>
        <v>0</v>
      </c>
      <c r="BE56" s="32">
        <f t="shared" si="112"/>
        <v>0</v>
      </c>
      <c r="BF56" s="32">
        <f t="shared" si="112"/>
        <v>0</v>
      </c>
      <c r="BG56" s="32">
        <f t="shared" si="112"/>
        <v>0</v>
      </c>
      <c r="BH56" s="32">
        <f t="shared" si="112"/>
        <v>0</v>
      </c>
      <c r="BI56" s="32">
        <f t="shared" si="112"/>
        <v>0</v>
      </c>
      <c r="BJ56" s="32">
        <f t="shared" si="112"/>
        <v>0</v>
      </c>
      <c r="BK56" s="32">
        <f t="shared" si="112"/>
        <v>0</v>
      </c>
      <c r="BL56" s="32">
        <f t="shared" si="112"/>
        <v>0</v>
      </c>
      <c r="BM56" s="32">
        <f t="shared" si="112"/>
        <v>0</v>
      </c>
      <c r="BN56" s="32">
        <f t="shared" si="112"/>
        <v>0</v>
      </c>
      <c r="BO56" s="32">
        <f t="shared" si="112"/>
        <v>0</v>
      </c>
      <c r="BP56" s="32">
        <f t="shared" si="112"/>
        <v>0</v>
      </c>
    </row>
    <row r="57" spans="1:68" ht="12.75" customHeight="1" collapsed="1" x14ac:dyDescent="0.2">
      <c r="A57" s="30"/>
      <c r="B57" s="28"/>
      <c r="C57" s="28"/>
      <c r="D57" s="28"/>
      <c r="E57" s="28"/>
      <c r="F57" s="28"/>
      <c r="G57" s="28"/>
    </row>
    <row r="58" spans="1:68" x14ac:dyDescent="0.2">
      <c r="A58" s="30"/>
      <c r="B58" s="28"/>
      <c r="C58" s="28" t="s">
        <v>44</v>
      </c>
      <c r="D58" s="32">
        <f>SUM(D5:D56)/2</f>
        <v>19302</v>
      </c>
      <c r="E58" s="32">
        <f>SUM(E5:E56)/2</f>
        <v>0</v>
      </c>
      <c r="F58" s="32">
        <f>SUM(F5:F56)/2</f>
        <v>19302</v>
      </c>
      <c r="G58" s="32"/>
      <c r="H58" s="32">
        <f t="shared" ref="H58:AM58" si="113">SUM(H5:H56)/2</f>
        <v>96.740000000000009</v>
      </c>
      <c r="I58" s="32">
        <f t="shared" si="113"/>
        <v>212.98</v>
      </c>
      <c r="J58" s="32">
        <f t="shared" si="113"/>
        <v>350.03999999999996</v>
      </c>
      <c r="K58" s="32">
        <f t="shared" si="113"/>
        <v>434.65000000000003</v>
      </c>
      <c r="L58" s="32">
        <f t="shared" si="113"/>
        <v>516</v>
      </c>
      <c r="M58" s="32">
        <f t="shared" si="113"/>
        <v>1005.4100000000001</v>
      </c>
      <c r="N58" s="32">
        <f t="shared" si="113"/>
        <v>1491.4100000000005</v>
      </c>
      <c r="O58" s="32">
        <f t="shared" si="113"/>
        <v>1977.1</v>
      </c>
      <c r="P58" s="32">
        <f>SUM(P5:P56)/2</f>
        <v>2378.44</v>
      </c>
      <c r="Q58" s="32">
        <f t="shared" si="113"/>
        <v>2696.1299999999997</v>
      </c>
      <c r="R58" s="32">
        <f t="shared" si="113"/>
        <v>3103.2</v>
      </c>
      <c r="S58" s="32">
        <f t="shared" si="113"/>
        <v>3643.6199999999994</v>
      </c>
      <c r="T58" s="32">
        <f t="shared" si="113"/>
        <v>4237.0499999999993</v>
      </c>
      <c r="U58" s="32">
        <f t="shared" si="113"/>
        <v>4828.09</v>
      </c>
      <c r="V58" s="32">
        <f t="shared" si="113"/>
        <v>5312.09</v>
      </c>
      <c r="W58" s="32">
        <f t="shared" si="113"/>
        <v>5922.61</v>
      </c>
      <c r="X58" s="32">
        <f t="shared" si="113"/>
        <v>6497.05</v>
      </c>
      <c r="Y58" s="32">
        <f t="shared" si="113"/>
        <v>7061.87</v>
      </c>
      <c r="Z58" s="32">
        <f t="shared" si="113"/>
        <v>7634.7400000000016</v>
      </c>
      <c r="AA58" s="32">
        <f t="shared" si="113"/>
        <v>8049.3300000000008</v>
      </c>
      <c r="AB58" s="32">
        <f t="shared" si="113"/>
        <v>8650.5499999999993</v>
      </c>
      <c r="AC58" s="32">
        <f t="shared" si="113"/>
        <v>9217.119999999999</v>
      </c>
      <c r="AD58" s="32">
        <f t="shared" si="113"/>
        <v>9780.619999999999</v>
      </c>
      <c r="AE58" s="32">
        <f t="shared" si="113"/>
        <v>10331.029999999999</v>
      </c>
      <c r="AF58" s="32">
        <f t="shared" si="113"/>
        <v>10756.690000000002</v>
      </c>
      <c r="AG58" s="32">
        <f t="shared" si="113"/>
        <v>11287.52</v>
      </c>
      <c r="AH58" s="32">
        <f t="shared" si="113"/>
        <v>11886.99</v>
      </c>
      <c r="AI58" s="32">
        <f t="shared" si="113"/>
        <v>12471.349999999999</v>
      </c>
      <c r="AJ58" s="32">
        <f t="shared" si="113"/>
        <v>13040.17</v>
      </c>
      <c r="AK58" s="32">
        <f t="shared" si="113"/>
        <v>13626.630000000001</v>
      </c>
      <c r="AL58" s="32">
        <f t="shared" si="113"/>
        <v>14191.2</v>
      </c>
      <c r="AM58" s="32">
        <f t="shared" si="113"/>
        <v>14838.09</v>
      </c>
      <c r="AN58" s="32">
        <f t="shared" ref="AN58:AZ58" si="114">SUM(AN5:AN56)/2</f>
        <v>15446.380000000001</v>
      </c>
      <c r="AO58" s="32">
        <f t="shared" si="114"/>
        <v>15936.480000000001</v>
      </c>
      <c r="AP58" s="32">
        <f t="shared" si="114"/>
        <v>15936.480000000001</v>
      </c>
      <c r="AQ58" s="32">
        <f t="shared" si="114"/>
        <v>15936.480000000001</v>
      </c>
      <c r="AR58" s="32">
        <f t="shared" si="114"/>
        <v>16329.130000000001</v>
      </c>
      <c r="AS58" s="32">
        <f t="shared" si="114"/>
        <v>16691.120000000003</v>
      </c>
      <c r="AT58" s="32">
        <f t="shared" si="114"/>
        <v>17042.400000000001</v>
      </c>
      <c r="AU58" s="32">
        <f t="shared" si="114"/>
        <v>17398.77</v>
      </c>
      <c r="AV58" s="32">
        <f t="shared" si="114"/>
        <v>17767.52</v>
      </c>
      <c r="AW58" s="32">
        <f t="shared" si="114"/>
        <v>18155.59</v>
      </c>
      <c r="AX58" s="32">
        <f t="shared" si="114"/>
        <v>18437.509999999998</v>
      </c>
      <c r="AY58" s="32">
        <f t="shared" si="114"/>
        <v>18660.009999999998</v>
      </c>
      <c r="AZ58" s="32">
        <f t="shared" si="114"/>
        <v>18720.97</v>
      </c>
      <c r="BA58" s="32">
        <f t="shared" ref="BA58:BJ58" si="115">SUM(BA5:BA56)/2</f>
        <v>18771.2</v>
      </c>
      <c r="BB58" s="32">
        <f t="shared" si="115"/>
        <v>18810.93</v>
      </c>
      <c r="BC58" s="32">
        <f t="shared" si="115"/>
        <v>18856.03</v>
      </c>
      <c r="BD58" s="32">
        <f t="shared" si="115"/>
        <v>18895.400000000001</v>
      </c>
      <c r="BE58" s="32">
        <f t="shared" si="115"/>
        <v>18931</v>
      </c>
      <c r="BF58" s="32">
        <f t="shared" si="115"/>
        <v>18949.900000000001</v>
      </c>
      <c r="BG58" s="32">
        <f t="shared" si="115"/>
        <v>18963.900000000001</v>
      </c>
      <c r="BH58" s="32">
        <f t="shared" si="115"/>
        <v>18979.57</v>
      </c>
      <c r="BI58" s="32">
        <f t="shared" si="115"/>
        <v>19002.63</v>
      </c>
      <c r="BJ58" s="32">
        <f t="shared" si="115"/>
        <v>19036.63</v>
      </c>
      <c r="BK58" s="32">
        <f t="shared" ref="BK58:BP58" si="116">SUM(BK5:BK56)/2</f>
        <v>19089.63</v>
      </c>
      <c r="BL58" s="32">
        <f t="shared" si="116"/>
        <v>19130.099999999999</v>
      </c>
      <c r="BM58" s="32">
        <f t="shared" si="116"/>
        <v>19177.399999999998</v>
      </c>
      <c r="BN58" s="32">
        <f t="shared" si="116"/>
        <v>19229.599999999999</v>
      </c>
      <c r="BO58" s="32">
        <f t="shared" si="116"/>
        <v>19272.599999999999</v>
      </c>
      <c r="BP58" s="32">
        <f t="shared" si="116"/>
        <v>19302</v>
      </c>
    </row>
    <row r="59" spans="1:68" x14ac:dyDescent="0.2">
      <c r="A59" s="30"/>
      <c r="B59" s="28"/>
      <c r="C59" s="28"/>
      <c r="D59" s="32"/>
      <c r="E59" s="32"/>
      <c r="F59" s="32"/>
      <c r="G59" s="32"/>
    </row>
    <row r="60" spans="1:68" ht="12.75" customHeight="1" x14ac:dyDescent="0.2">
      <c r="A60" s="30"/>
      <c r="B60" s="43"/>
      <c r="C60" s="67" t="s">
        <v>106</v>
      </c>
      <c r="D60" s="32">
        <f>+D5+D12+D16</f>
        <v>4845.5</v>
      </c>
      <c r="E60" s="32">
        <f>+E5+E12+E16</f>
        <v>0</v>
      </c>
      <c r="F60" s="32">
        <f>+F5+F12+F16</f>
        <v>4845.5</v>
      </c>
      <c r="G60" s="32"/>
      <c r="H60" s="32">
        <f t="shared" ref="H60:AM60" si="117">+H5+H12+H16</f>
        <v>25.53</v>
      </c>
      <c r="I60" s="32">
        <f t="shared" si="117"/>
        <v>51.04</v>
      </c>
      <c r="J60" s="32">
        <f t="shared" si="117"/>
        <v>76.569999999999993</v>
      </c>
      <c r="K60" s="32">
        <f t="shared" si="117"/>
        <v>96.98</v>
      </c>
      <c r="L60" s="32">
        <f t="shared" si="117"/>
        <v>122.5</v>
      </c>
      <c r="M60" s="32">
        <f t="shared" si="117"/>
        <v>258.77</v>
      </c>
      <c r="N60" s="32">
        <f t="shared" si="117"/>
        <v>395.05</v>
      </c>
      <c r="O60" s="32">
        <f t="shared" si="117"/>
        <v>533.31999999999994</v>
      </c>
      <c r="P60" s="32">
        <f t="shared" si="117"/>
        <v>659.59</v>
      </c>
      <c r="Q60" s="32">
        <f t="shared" si="117"/>
        <v>757.19999999999993</v>
      </c>
      <c r="R60" s="32">
        <f t="shared" si="117"/>
        <v>895.94999999999993</v>
      </c>
      <c r="S60" s="32">
        <f t="shared" si="117"/>
        <v>1070.7</v>
      </c>
      <c r="T60" s="32">
        <f t="shared" si="117"/>
        <v>1227.2</v>
      </c>
      <c r="U60" s="32">
        <f t="shared" si="117"/>
        <v>1383.7000000000003</v>
      </c>
      <c r="V60" s="32">
        <f t="shared" si="117"/>
        <v>1512.46</v>
      </c>
      <c r="W60" s="32">
        <f t="shared" si="117"/>
        <v>1673.3999999999999</v>
      </c>
      <c r="X60" s="32">
        <f t="shared" si="117"/>
        <v>1794.8999999999999</v>
      </c>
      <c r="Y60" s="32">
        <f t="shared" si="117"/>
        <v>1916.3999999999999</v>
      </c>
      <c r="Z60" s="32">
        <f t="shared" si="117"/>
        <v>2067.9</v>
      </c>
      <c r="AA60" s="32">
        <f t="shared" si="117"/>
        <v>2157.1</v>
      </c>
      <c r="AB60" s="32">
        <f t="shared" si="117"/>
        <v>2268.6</v>
      </c>
      <c r="AC60" s="32">
        <f t="shared" si="117"/>
        <v>2380.1</v>
      </c>
      <c r="AD60" s="32">
        <f t="shared" si="117"/>
        <v>2491.6</v>
      </c>
      <c r="AE60" s="32">
        <f t="shared" si="117"/>
        <v>2603.1</v>
      </c>
      <c r="AF60" s="32">
        <f t="shared" si="117"/>
        <v>2692.2999999999997</v>
      </c>
      <c r="AG60" s="32">
        <f t="shared" si="117"/>
        <v>2803.7999999999997</v>
      </c>
      <c r="AH60" s="32">
        <f t="shared" si="117"/>
        <v>2915.2999999999997</v>
      </c>
      <c r="AI60" s="32">
        <f t="shared" si="117"/>
        <v>3026.7999999999997</v>
      </c>
      <c r="AJ60" s="32">
        <f t="shared" si="117"/>
        <v>3138.2999999999997</v>
      </c>
      <c r="AK60" s="32">
        <f t="shared" si="117"/>
        <v>3249.7999999999997</v>
      </c>
      <c r="AL60" s="32">
        <f t="shared" si="117"/>
        <v>3381.2999999999997</v>
      </c>
      <c r="AM60" s="32">
        <f t="shared" si="117"/>
        <v>3512.7999999999997</v>
      </c>
      <c r="AN60" s="32">
        <f t="shared" ref="AN60:AZ60" si="118">+AN5+AN12+AN16</f>
        <v>3624.2999999999997</v>
      </c>
      <c r="AO60" s="32">
        <f t="shared" si="118"/>
        <v>3735.7999999999997</v>
      </c>
      <c r="AP60" s="32">
        <f t="shared" si="118"/>
        <v>3735.7999999999997</v>
      </c>
      <c r="AQ60" s="32">
        <f t="shared" si="118"/>
        <v>3735.7999999999997</v>
      </c>
      <c r="AR60" s="32">
        <f t="shared" si="118"/>
        <v>3847.2999999999997</v>
      </c>
      <c r="AS60" s="32">
        <f t="shared" si="118"/>
        <v>3958.7999999999997</v>
      </c>
      <c r="AT60" s="32">
        <f t="shared" si="118"/>
        <v>4070.2999999999997</v>
      </c>
      <c r="AU60" s="32">
        <f t="shared" si="118"/>
        <v>4181.8</v>
      </c>
      <c r="AV60" s="32">
        <f t="shared" si="118"/>
        <v>4293.3</v>
      </c>
      <c r="AW60" s="32">
        <f t="shared" si="118"/>
        <v>4410.13</v>
      </c>
      <c r="AX60" s="32">
        <f t="shared" si="118"/>
        <v>4510</v>
      </c>
      <c r="AY60" s="32">
        <f t="shared" si="118"/>
        <v>4634.83</v>
      </c>
      <c r="AZ60" s="32">
        <f t="shared" si="118"/>
        <v>4656.17</v>
      </c>
      <c r="BA60" s="32">
        <f t="shared" ref="BA60:BJ60" si="119">+BA5+BA12+BA16</f>
        <v>4679.5</v>
      </c>
      <c r="BB60" s="32">
        <f t="shared" si="119"/>
        <v>4702.83</v>
      </c>
      <c r="BC60" s="32">
        <f t="shared" si="119"/>
        <v>4721.5</v>
      </c>
      <c r="BD60" s="32">
        <f t="shared" si="119"/>
        <v>4731.5</v>
      </c>
      <c r="BE60" s="32">
        <f t="shared" si="119"/>
        <v>4741.5</v>
      </c>
      <c r="BF60" s="32">
        <f t="shared" si="119"/>
        <v>4751.5</v>
      </c>
      <c r="BG60" s="32">
        <f t="shared" si="119"/>
        <v>4761.5</v>
      </c>
      <c r="BH60" s="32">
        <f t="shared" si="119"/>
        <v>4771.5</v>
      </c>
      <c r="BI60" s="32">
        <f t="shared" si="119"/>
        <v>4781.5</v>
      </c>
      <c r="BJ60" s="32">
        <f t="shared" si="119"/>
        <v>4791.5</v>
      </c>
      <c r="BK60" s="32">
        <f t="shared" ref="BK60:BP60" si="120">+BK5+BK12+BK16</f>
        <v>4801.5</v>
      </c>
      <c r="BL60" s="32">
        <f t="shared" si="120"/>
        <v>4809.5</v>
      </c>
      <c r="BM60" s="32">
        <f t="shared" si="120"/>
        <v>4819.5</v>
      </c>
      <c r="BN60" s="32">
        <f t="shared" si="120"/>
        <v>4829.5</v>
      </c>
      <c r="BO60" s="32">
        <f t="shared" si="120"/>
        <v>4839.5</v>
      </c>
      <c r="BP60" s="32">
        <f t="shared" si="120"/>
        <v>4845.5</v>
      </c>
    </row>
    <row r="61" spans="1:68" ht="12.75" customHeight="1" x14ac:dyDescent="0.2">
      <c r="A61" s="30"/>
      <c r="B61" s="43"/>
      <c r="C61" s="67" t="s">
        <v>107</v>
      </c>
      <c r="D61" s="32">
        <f>+D19+D23+D27+D31+D37+D41+D45+D49</f>
        <v>14456.5</v>
      </c>
      <c r="E61" s="32">
        <f>+E19+E23+E27+E31+E37+E41+E45+E49</f>
        <v>0</v>
      </c>
      <c r="F61" s="32">
        <f>+F19+F23+F27+F31+F37+F41+F45+F49</f>
        <v>14456.5</v>
      </c>
      <c r="G61" s="32"/>
      <c r="H61" s="32">
        <f t="shared" ref="H61:AM61" si="121">+H19+H23+H27+H31+H37+H41+H45+H49</f>
        <v>71.210000000000008</v>
      </c>
      <c r="I61" s="32">
        <f t="shared" si="121"/>
        <v>161.94</v>
      </c>
      <c r="J61" s="32">
        <f t="shared" si="121"/>
        <v>273.47000000000003</v>
      </c>
      <c r="K61" s="32">
        <f t="shared" si="121"/>
        <v>337.67</v>
      </c>
      <c r="L61" s="32">
        <f t="shared" si="121"/>
        <v>393.5</v>
      </c>
      <c r="M61" s="32">
        <f t="shared" si="121"/>
        <v>746.64</v>
      </c>
      <c r="N61" s="32">
        <f t="shared" si="121"/>
        <v>1096.3599999999999</v>
      </c>
      <c r="O61" s="32">
        <f t="shared" si="121"/>
        <v>1443.78</v>
      </c>
      <c r="P61" s="32">
        <f t="shared" si="121"/>
        <v>1718.8500000000001</v>
      </c>
      <c r="Q61" s="32">
        <f t="shared" si="121"/>
        <v>1938.9300000000003</v>
      </c>
      <c r="R61" s="32">
        <f t="shared" si="121"/>
        <v>2207.25</v>
      </c>
      <c r="S61" s="32">
        <f t="shared" si="121"/>
        <v>2572.92</v>
      </c>
      <c r="T61" s="32">
        <f t="shared" si="121"/>
        <v>3009.8500000000004</v>
      </c>
      <c r="U61" s="32">
        <f t="shared" si="121"/>
        <v>3444.39</v>
      </c>
      <c r="V61" s="32">
        <f t="shared" si="121"/>
        <v>3799.6299999999997</v>
      </c>
      <c r="W61" s="32">
        <f t="shared" si="121"/>
        <v>4249.21</v>
      </c>
      <c r="X61" s="32">
        <f t="shared" si="121"/>
        <v>4702.1500000000005</v>
      </c>
      <c r="Y61" s="32">
        <f t="shared" si="121"/>
        <v>5145.4699999999993</v>
      </c>
      <c r="Z61" s="32">
        <f t="shared" si="121"/>
        <v>5566.84</v>
      </c>
      <c r="AA61" s="32">
        <f t="shared" si="121"/>
        <v>5892.23</v>
      </c>
      <c r="AB61" s="32">
        <f t="shared" si="121"/>
        <v>6381.9499999999989</v>
      </c>
      <c r="AC61" s="32">
        <f t="shared" si="121"/>
        <v>6837.02</v>
      </c>
      <c r="AD61" s="32">
        <f t="shared" si="121"/>
        <v>7289.02</v>
      </c>
      <c r="AE61" s="32">
        <f t="shared" si="121"/>
        <v>7727.9299999999994</v>
      </c>
      <c r="AF61" s="32">
        <f t="shared" si="121"/>
        <v>8064.39</v>
      </c>
      <c r="AG61" s="32">
        <f t="shared" si="121"/>
        <v>8483.7199999999993</v>
      </c>
      <c r="AH61" s="32">
        <f t="shared" si="121"/>
        <v>8971.6899999999987</v>
      </c>
      <c r="AI61" s="32">
        <f t="shared" si="121"/>
        <v>9444.5499999999993</v>
      </c>
      <c r="AJ61" s="32">
        <f t="shared" si="121"/>
        <v>9901.869999999999</v>
      </c>
      <c r="AK61" s="32">
        <f t="shared" si="121"/>
        <v>10376.83</v>
      </c>
      <c r="AL61" s="32">
        <f t="shared" si="121"/>
        <v>10809.900000000001</v>
      </c>
      <c r="AM61" s="32">
        <f t="shared" si="121"/>
        <v>11325.29</v>
      </c>
      <c r="AN61" s="32">
        <f t="shared" ref="AN61:AZ61" si="122">+AN19+AN23+AN27+AN31+AN37+AN41+AN45+AN49</f>
        <v>11822.08</v>
      </c>
      <c r="AO61" s="32">
        <f t="shared" si="122"/>
        <v>12200.68</v>
      </c>
      <c r="AP61" s="32">
        <f t="shared" si="122"/>
        <v>12200.68</v>
      </c>
      <c r="AQ61" s="32">
        <f t="shared" si="122"/>
        <v>12200.68</v>
      </c>
      <c r="AR61" s="32">
        <f t="shared" si="122"/>
        <v>12481.83</v>
      </c>
      <c r="AS61" s="32">
        <f t="shared" si="122"/>
        <v>12732.32</v>
      </c>
      <c r="AT61" s="32">
        <f t="shared" si="122"/>
        <v>12972.1</v>
      </c>
      <c r="AU61" s="32">
        <f t="shared" si="122"/>
        <v>13216.970000000001</v>
      </c>
      <c r="AV61" s="32">
        <f t="shared" si="122"/>
        <v>13474.220000000001</v>
      </c>
      <c r="AW61" s="32">
        <f t="shared" si="122"/>
        <v>13745.46</v>
      </c>
      <c r="AX61" s="32">
        <f t="shared" si="122"/>
        <v>13927.51</v>
      </c>
      <c r="AY61" s="32">
        <f t="shared" si="122"/>
        <v>14025.18</v>
      </c>
      <c r="AZ61" s="32">
        <f t="shared" si="122"/>
        <v>14064.8</v>
      </c>
      <c r="BA61" s="32">
        <f t="shared" ref="BA61:BJ61" si="123">+BA19+BA23+BA27+BA31+BA37+BA41+BA45+BA49</f>
        <v>14091.7</v>
      </c>
      <c r="BB61" s="32">
        <f t="shared" si="123"/>
        <v>14108.099999999999</v>
      </c>
      <c r="BC61" s="32">
        <f t="shared" si="123"/>
        <v>14134.529999999999</v>
      </c>
      <c r="BD61" s="32">
        <f t="shared" si="123"/>
        <v>14163.9</v>
      </c>
      <c r="BE61" s="32">
        <f t="shared" si="123"/>
        <v>14189.5</v>
      </c>
      <c r="BF61" s="32">
        <f t="shared" si="123"/>
        <v>14198.4</v>
      </c>
      <c r="BG61" s="32">
        <f t="shared" si="123"/>
        <v>14202.4</v>
      </c>
      <c r="BH61" s="32">
        <f t="shared" si="123"/>
        <v>14208.07</v>
      </c>
      <c r="BI61" s="32">
        <f t="shared" si="123"/>
        <v>14221.13</v>
      </c>
      <c r="BJ61" s="32">
        <f t="shared" si="123"/>
        <v>14245.13</v>
      </c>
      <c r="BK61" s="32">
        <f t="shared" ref="BK61:BP61" si="124">+BK19+BK23+BK27+BK31+BK37+BK41+BK45+BK49</f>
        <v>14288.13</v>
      </c>
      <c r="BL61" s="32">
        <f t="shared" si="124"/>
        <v>14320.6</v>
      </c>
      <c r="BM61" s="32">
        <f t="shared" si="124"/>
        <v>14357.900000000001</v>
      </c>
      <c r="BN61" s="32">
        <f t="shared" si="124"/>
        <v>14400.1</v>
      </c>
      <c r="BO61" s="32">
        <f t="shared" si="124"/>
        <v>14433.1</v>
      </c>
      <c r="BP61" s="32">
        <f t="shared" si="124"/>
        <v>14456.5</v>
      </c>
    </row>
    <row r="62" spans="1:68" ht="12.75" customHeight="1" x14ac:dyDescent="0.2">
      <c r="A62" s="30"/>
      <c r="B62" s="43"/>
      <c r="C62" s="28" t="s">
        <v>46</v>
      </c>
      <c r="D62" s="73">
        <f>D58-D66</f>
        <v>0</v>
      </c>
      <c r="E62" s="73">
        <f t="shared" ref="E62:AZ62" si="125">E58-E66</f>
        <v>0</v>
      </c>
      <c r="F62" s="73">
        <f t="shared" si="125"/>
        <v>0</v>
      </c>
      <c r="G62" s="73"/>
      <c r="H62" s="73">
        <f t="shared" si="125"/>
        <v>1.0000000000005116E-2</v>
      </c>
      <c r="I62" s="73">
        <f t="shared" si="125"/>
        <v>0</v>
      </c>
      <c r="J62" s="73">
        <f t="shared" si="125"/>
        <v>9.9999999999909051E-3</v>
      </c>
      <c r="K62" s="73">
        <f t="shared" si="125"/>
        <v>0</v>
      </c>
      <c r="L62" s="73">
        <f t="shared" si="125"/>
        <v>0</v>
      </c>
      <c r="M62" s="73">
        <f t="shared" si="125"/>
        <v>0</v>
      </c>
      <c r="N62" s="73">
        <f t="shared" si="125"/>
        <v>2.0000000000436557E-2</v>
      </c>
      <c r="O62" s="73">
        <f t="shared" si="125"/>
        <v>9.9999999999909051E-3</v>
      </c>
      <c r="P62" s="73">
        <f t="shared" si="125"/>
        <v>-9.9999999997635314E-3</v>
      </c>
      <c r="Q62" s="73">
        <f t="shared" si="125"/>
        <v>0</v>
      </c>
      <c r="R62" s="73">
        <f t="shared" si="125"/>
        <v>0</v>
      </c>
      <c r="S62" s="73">
        <f t="shared" si="125"/>
        <v>9.999999999308784E-3</v>
      </c>
      <c r="T62" s="73">
        <f t="shared" si="125"/>
        <v>0</v>
      </c>
      <c r="U62" s="73">
        <f t="shared" si="125"/>
        <v>1.0000000000218279E-2</v>
      </c>
      <c r="V62" s="73">
        <f t="shared" si="125"/>
        <v>0</v>
      </c>
      <c r="W62" s="73">
        <f t="shared" si="125"/>
        <v>9.999999999308784E-3</v>
      </c>
      <c r="X62" s="73">
        <f t="shared" si="125"/>
        <v>-1.0000000000218279E-2</v>
      </c>
      <c r="Y62" s="73">
        <f t="shared" si="125"/>
        <v>0</v>
      </c>
      <c r="Z62" s="73">
        <f t="shared" si="125"/>
        <v>0</v>
      </c>
      <c r="AA62" s="73">
        <f t="shared" si="125"/>
        <v>0</v>
      </c>
      <c r="AB62" s="73">
        <f t="shared" si="125"/>
        <v>0</v>
      </c>
      <c r="AC62" s="73">
        <f t="shared" si="125"/>
        <v>0</v>
      </c>
      <c r="AD62" s="73">
        <f t="shared" si="125"/>
        <v>9.9999999983992893E-3</v>
      </c>
      <c r="AE62" s="73">
        <f t="shared" si="125"/>
        <v>0</v>
      </c>
      <c r="AF62" s="73">
        <f t="shared" si="125"/>
        <v>0</v>
      </c>
      <c r="AG62" s="73">
        <f t="shared" si="125"/>
        <v>0</v>
      </c>
      <c r="AH62" s="73">
        <f t="shared" si="125"/>
        <v>2.0000000000436557E-2</v>
      </c>
      <c r="AI62" s="73">
        <f t="shared" si="125"/>
        <v>0</v>
      </c>
      <c r="AJ62" s="73">
        <f t="shared" si="125"/>
        <v>1.0000000000218279E-2</v>
      </c>
      <c r="AK62" s="73">
        <f t="shared" si="125"/>
        <v>1.0000000000218279E-2</v>
      </c>
      <c r="AL62" s="73">
        <f t="shared" si="125"/>
        <v>0</v>
      </c>
      <c r="AM62" s="73">
        <f t="shared" si="125"/>
        <v>1.0000000000218279E-2</v>
      </c>
      <c r="AN62" s="73">
        <f t="shared" si="125"/>
        <v>0</v>
      </c>
      <c r="AO62" s="73">
        <f t="shared" si="125"/>
        <v>0</v>
      </c>
      <c r="AP62" s="73">
        <f t="shared" si="125"/>
        <v>0</v>
      </c>
      <c r="AQ62" s="73">
        <f t="shared" si="125"/>
        <v>0</v>
      </c>
      <c r="AR62" s="73">
        <f t="shared" si="125"/>
        <v>1.0000000000218279E-2</v>
      </c>
      <c r="AS62" s="73">
        <f t="shared" si="125"/>
        <v>0</v>
      </c>
      <c r="AT62" s="73">
        <f t="shared" si="125"/>
        <v>0</v>
      </c>
      <c r="AU62" s="73">
        <f t="shared" si="125"/>
        <v>1.0000000002037268E-2</v>
      </c>
      <c r="AV62" s="73">
        <f t="shared" si="125"/>
        <v>0</v>
      </c>
      <c r="AW62" s="73">
        <f t="shared" si="125"/>
        <v>0</v>
      </c>
      <c r="AX62" s="73">
        <f t="shared" si="125"/>
        <v>0</v>
      </c>
      <c r="AY62" s="73">
        <f t="shared" si="125"/>
        <v>-1.0000000002037268E-2</v>
      </c>
      <c r="AZ62" s="73">
        <f t="shared" si="125"/>
        <v>0</v>
      </c>
      <c r="BA62" s="73">
        <f t="shared" ref="BA62:BJ62" si="126">BA58-BA66</f>
        <v>0</v>
      </c>
      <c r="BB62" s="73">
        <f t="shared" si="126"/>
        <v>0</v>
      </c>
      <c r="BC62" s="73">
        <f t="shared" si="126"/>
        <v>0</v>
      </c>
      <c r="BD62" s="73">
        <f t="shared" si="126"/>
        <v>0</v>
      </c>
      <c r="BE62" s="73">
        <f t="shared" si="126"/>
        <v>0</v>
      </c>
      <c r="BF62" s="73">
        <f t="shared" si="126"/>
        <v>0</v>
      </c>
      <c r="BG62" s="73">
        <f t="shared" si="126"/>
        <v>0</v>
      </c>
      <c r="BH62" s="73">
        <f t="shared" si="126"/>
        <v>0</v>
      </c>
      <c r="BI62" s="73">
        <f t="shared" si="126"/>
        <v>0</v>
      </c>
      <c r="BJ62" s="73">
        <f t="shared" si="126"/>
        <v>0</v>
      </c>
      <c r="BK62" s="73">
        <f t="shared" ref="BK62:BP62" si="127">BK58-BK66</f>
        <v>0</v>
      </c>
      <c r="BL62" s="73">
        <f t="shared" si="127"/>
        <v>0</v>
      </c>
      <c r="BM62" s="73">
        <f t="shared" si="127"/>
        <v>0</v>
      </c>
      <c r="BN62" s="73">
        <f t="shared" si="127"/>
        <v>0</v>
      </c>
      <c r="BO62" s="73">
        <f t="shared" si="127"/>
        <v>0</v>
      </c>
      <c r="BP62" s="73">
        <f t="shared" si="127"/>
        <v>0</v>
      </c>
    </row>
    <row r="63" spans="1:68" ht="12.75" customHeight="1" x14ac:dyDescent="0.2">
      <c r="A63" s="30"/>
      <c r="B63" s="43"/>
      <c r="C63" s="28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3"/>
      <c r="BH63" s="73"/>
      <c r="BI63" s="73"/>
      <c r="BJ63" s="73"/>
      <c r="BK63" s="73"/>
      <c r="BL63" s="73"/>
      <c r="BM63" s="73"/>
      <c r="BN63" s="73"/>
      <c r="BO63" s="73"/>
      <c r="BP63" s="73"/>
    </row>
    <row r="64" spans="1:68" x14ac:dyDescent="0.2">
      <c r="A64" s="12" t="s">
        <v>52</v>
      </c>
      <c r="B64" s="36"/>
      <c r="C64" s="43"/>
      <c r="D64" s="43"/>
      <c r="E64" s="43"/>
      <c r="F64" s="43"/>
      <c r="G64" s="43"/>
    </row>
    <row r="65" spans="1:68" x14ac:dyDescent="0.2">
      <c r="A65" s="12" t="s">
        <v>53</v>
      </c>
      <c r="B65" s="44"/>
      <c r="C65" s="117" t="s">
        <v>212</v>
      </c>
      <c r="D65" s="139" t="s">
        <v>58</v>
      </c>
      <c r="E65" s="139" t="s">
        <v>59</v>
      </c>
      <c r="F65" s="139" t="s">
        <v>62</v>
      </c>
      <c r="G65" s="139" t="s">
        <v>60</v>
      </c>
      <c r="H65" s="140">
        <v>42119</v>
      </c>
      <c r="I65" s="140">
        <v>42126</v>
      </c>
      <c r="J65" s="140">
        <v>42133</v>
      </c>
      <c r="K65" s="140">
        <v>42140</v>
      </c>
      <c r="L65" s="140">
        <v>42147</v>
      </c>
      <c r="M65" s="140">
        <v>42154</v>
      </c>
      <c r="N65" s="140">
        <v>42161</v>
      </c>
      <c r="O65" s="140">
        <v>42168</v>
      </c>
      <c r="P65" s="140">
        <v>42175</v>
      </c>
      <c r="Q65" s="140">
        <v>42182</v>
      </c>
      <c r="R65" s="140">
        <v>42189</v>
      </c>
      <c r="S65" s="140">
        <v>42196</v>
      </c>
      <c r="T65" s="140">
        <v>42203</v>
      </c>
      <c r="U65" s="140">
        <v>42210</v>
      </c>
      <c r="V65" s="140">
        <v>42217</v>
      </c>
      <c r="W65" s="140">
        <v>42224</v>
      </c>
      <c r="X65" s="140">
        <v>42231</v>
      </c>
      <c r="Y65" s="140">
        <v>42238</v>
      </c>
      <c r="Z65" s="140">
        <v>42245</v>
      </c>
      <c r="AA65" s="140">
        <v>42252</v>
      </c>
      <c r="AB65" s="140">
        <v>42259</v>
      </c>
      <c r="AC65" s="140">
        <v>42266</v>
      </c>
      <c r="AD65" s="140">
        <v>42273</v>
      </c>
      <c r="AE65" s="140">
        <v>42280</v>
      </c>
      <c r="AF65" s="140">
        <v>42287</v>
      </c>
      <c r="AG65" s="140">
        <v>42294</v>
      </c>
      <c r="AH65" s="140">
        <v>42301</v>
      </c>
      <c r="AI65" s="140">
        <v>42308</v>
      </c>
      <c r="AJ65" s="140">
        <v>42315</v>
      </c>
      <c r="AK65" s="140">
        <v>42322</v>
      </c>
      <c r="AL65" s="140">
        <v>42329</v>
      </c>
      <c r="AM65" s="140">
        <v>42336</v>
      </c>
      <c r="AN65" s="140">
        <v>42343</v>
      </c>
      <c r="AO65" s="140">
        <v>42350</v>
      </c>
      <c r="AP65" s="140">
        <v>42357</v>
      </c>
      <c r="AQ65" s="140">
        <v>42364</v>
      </c>
      <c r="AR65" s="140">
        <v>42371</v>
      </c>
      <c r="AS65" s="140">
        <v>42378</v>
      </c>
      <c r="AT65" s="140">
        <v>42385</v>
      </c>
      <c r="AU65" s="140">
        <v>42392</v>
      </c>
      <c r="AV65" s="140">
        <v>42399</v>
      </c>
      <c r="AW65" s="140">
        <v>42406</v>
      </c>
      <c r="AX65" s="140">
        <v>42413</v>
      </c>
      <c r="AY65" s="140">
        <v>42420</v>
      </c>
      <c r="AZ65" s="140">
        <v>42427</v>
      </c>
      <c r="BA65" s="140">
        <v>42434</v>
      </c>
      <c r="BB65" s="140">
        <v>42441</v>
      </c>
      <c r="BC65" s="140">
        <v>42448</v>
      </c>
      <c r="BD65" s="140">
        <v>42455</v>
      </c>
      <c r="BE65" s="140">
        <v>42462</v>
      </c>
      <c r="BF65" s="140">
        <v>42469</v>
      </c>
      <c r="BG65" s="140">
        <v>42476</v>
      </c>
      <c r="BH65" s="140">
        <v>42483</v>
      </c>
      <c r="BI65" s="140">
        <v>42490</v>
      </c>
      <c r="BJ65" s="140">
        <v>42497</v>
      </c>
      <c r="BK65" s="140">
        <v>42504</v>
      </c>
      <c r="BL65" s="140">
        <v>42511</v>
      </c>
      <c r="BM65" s="140">
        <v>42518</v>
      </c>
      <c r="BN65" s="140">
        <v>42525</v>
      </c>
      <c r="BO65" s="140">
        <v>42532</v>
      </c>
      <c r="BP65" s="140">
        <v>42539</v>
      </c>
    </row>
    <row r="66" spans="1:68" x14ac:dyDescent="0.2">
      <c r="A66" s="12"/>
      <c r="B66" s="33"/>
      <c r="C66" s="139" t="s">
        <v>214</v>
      </c>
      <c r="D66" s="139">
        <v>19302</v>
      </c>
      <c r="E66" s="139">
        <v>0</v>
      </c>
      <c r="F66" s="139">
        <v>19302</v>
      </c>
      <c r="G66" s="139" t="s">
        <v>213</v>
      </c>
      <c r="H66" s="136">
        <v>96.73</v>
      </c>
      <c r="I66" s="136">
        <v>212.98</v>
      </c>
      <c r="J66" s="136">
        <v>350.03</v>
      </c>
      <c r="K66" s="136">
        <v>434.65</v>
      </c>
      <c r="L66" s="136">
        <v>516</v>
      </c>
      <c r="M66" s="136">
        <v>1005.41</v>
      </c>
      <c r="N66" s="136">
        <v>1491.39</v>
      </c>
      <c r="O66" s="136">
        <v>1977.09</v>
      </c>
      <c r="P66" s="136">
        <v>2378.4499999999998</v>
      </c>
      <c r="Q66" s="136">
        <v>2696.13</v>
      </c>
      <c r="R66" s="136">
        <v>3103.2</v>
      </c>
      <c r="S66" s="136">
        <v>3643.61</v>
      </c>
      <c r="T66" s="136">
        <v>4237.05</v>
      </c>
      <c r="U66" s="136">
        <v>4828.08</v>
      </c>
      <c r="V66" s="136">
        <v>5312.09</v>
      </c>
      <c r="W66" s="136">
        <v>5922.6</v>
      </c>
      <c r="X66" s="136">
        <v>6497.06</v>
      </c>
      <c r="Y66" s="136">
        <v>7061.87</v>
      </c>
      <c r="Z66" s="136">
        <v>7634.74</v>
      </c>
      <c r="AA66" s="136">
        <v>8049.33</v>
      </c>
      <c r="AB66" s="136">
        <v>8650.5499999999993</v>
      </c>
      <c r="AC66" s="136">
        <v>9217.1200000000008</v>
      </c>
      <c r="AD66" s="136">
        <v>9780.61</v>
      </c>
      <c r="AE66" s="136">
        <v>10331.030000000001</v>
      </c>
      <c r="AF66" s="136">
        <v>10756.69</v>
      </c>
      <c r="AG66" s="136">
        <v>11287.52</v>
      </c>
      <c r="AH66" s="136">
        <v>11886.97</v>
      </c>
      <c r="AI66" s="136">
        <v>12471.35</v>
      </c>
      <c r="AJ66" s="136">
        <v>13040.16</v>
      </c>
      <c r="AK66" s="136">
        <v>13626.62</v>
      </c>
      <c r="AL66" s="136">
        <v>14191.2</v>
      </c>
      <c r="AM66" s="136">
        <v>14838.08</v>
      </c>
      <c r="AN66" s="136">
        <v>15446.38</v>
      </c>
      <c r="AO66" s="136">
        <v>15936.48</v>
      </c>
      <c r="AP66" s="136">
        <v>15936.48</v>
      </c>
      <c r="AQ66" s="136">
        <v>15936.48</v>
      </c>
      <c r="AR66" s="136">
        <v>16329.12</v>
      </c>
      <c r="AS66" s="136">
        <v>16691.12</v>
      </c>
      <c r="AT66" s="136">
        <v>17042.400000000001</v>
      </c>
      <c r="AU66" s="136">
        <v>17398.759999999998</v>
      </c>
      <c r="AV66" s="136">
        <v>17767.52</v>
      </c>
      <c r="AW66" s="136">
        <v>18155.59</v>
      </c>
      <c r="AX66" s="136">
        <v>18437.509999999998</v>
      </c>
      <c r="AY66" s="136">
        <v>18660.02</v>
      </c>
      <c r="AZ66" s="136">
        <v>18720.97</v>
      </c>
      <c r="BA66" s="136">
        <v>18771.2</v>
      </c>
      <c r="BB66" s="136">
        <v>18810.93</v>
      </c>
      <c r="BC66" s="136">
        <v>18856.03</v>
      </c>
      <c r="BD66" s="136">
        <v>18895.400000000001</v>
      </c>
      <c r="BE66" s="136">
        <v>18931</v>
      </c>
      <c r="BF66" s="136">
        <v>18949.900000000001</v>
      </c>
      <c r="BG66" s="136">
        <v>18963.900000000001</v>
      </c>
      <c r="BH66" s="136">
        <v>18979.57</v>
      </c>
      <c r="BI66" s="136">
        <v>19002.63</v>
      </c>
      <c r="BJ66" s="136">
        <v>19036.63</v>
      </c>
      <c r="BK66" s="136">
        <v>19089.63</v>
      </c>
      <c r="BL66" s="136">
        <v>19130.099999999999</v>
      </c>
      <c r="BM66" s="136">
        <v>19177.400000000001</v>
      </c>
      <c r="BN66" s="136">
        <v>19229.599999999999</v>
      </c>
      <c r="BO66" s="136">
        <v>19272.599999999999</v>
      </c>
      <c r="BP66" s="136">
        <v>19302</v>
      </c>
    </row>
    <row r="67" spans="1:68" x14ac:dyDescent="0.2">
      <c r="A67" s="39"/>
      <c r="B67" s="32" t="str">
        <f>MID(C67,4,3)</f>
        <v>200</v>
      </c>
      <c r="C67" s="44" t="s">
        <v>215</v>
      </c>
      <c r="D67" s="44">
        <v>1306</v>
      </c>
      <c r="E67" s="44">
        <v>0</v>
      </c>
      <c r="F67" s="44">
        <v>1306</v>
      </c>
      <c r="G67" s="44" t="s">
        <v>213</v>
      </c>
      <c r="H67" s="133">
        <v>9.58</v>
      </c>
      <c r="I67" s="133">
        <v>19.170000000000002</v>
      </c>
      <c r="J67" s="133">
        <v>28.75</v>
      </c>
      <c r="K67" s="133">
        <v>36.42</v>
      </c>
      <c r="L67" s="133">
        <v>46</v>
      </c>
      <c r="M67" s="133">
        <v>81</v>
      </c>
      <c r="N67" s="133">
        <v>116</v>
      </c>
      <c r="O67" s="151">
        <v>151</v>
      </c>
      <c r="P67" s="144">
        <v>186</v>
      </c>
      <c r="Q67" s="144">
        <v>214</v>
      </c>
      <c r="R67" s="144">
        <v>249</v>
      </c>
      <c r="S67" s="144">
        <v>284</v>
      </c>
      <c r="T67" s="144">
        <v>319</v>
      </c>
      <c r="U67" s="133">
        <v>354</v>
      </c>
      <c r="V67" s="133">
        <v>382</v>
      </c>
      <c r="W67" s="133">
        <v>417</v>
      </c>
      <c r="X67" s="133">
        <v>452</v>
      </c>
      <c r="Y67" s="133">
        <v>487</v>
      </c>
      <c r="Z67" s="133">
        <v>522</v>
      </c>
      <c r="AA67" s="133">
        <v>550</v>
      </c>
      <c r="AB67" s="133">
        <v>585</v>
      </c>
      <c r="AC67" s="133">
        <v>620</v>
      </c>
      <c r="AD67" s="133">
        <v>655</v>
      </c>
      <c r="AE67" s="133">
        <v>690</v>
      </c>
      <c r="AF67" s="133">
        <v>718</v>
      </c>
      <c r="AG67" s="133">
        <v>753</v>
      </c>
      <c r="AH67" s="133">
        <v>788</v>
      </c>
      <c r="AI67" s="133">
        <v>823</v>
      </c>
      <c r="AJ67" s="133">
        <v>858</v>
      </c>
      <c r="AK67" s="133">
        <v>893</v>
      </c>
      <c r="AL67" s="133">
        <v>928</v>
      </c>
      <c r="AM67" s="133">
        <v>963</v>
      </c>
      <c r="AN67" s="133">
        <v>998</v>
      </c>
      <c r="AO67" s="133">
        <v>1033</v>
      </c>
      <c r="AP67" s="133">
        <v>1033</v>
      </c>
      <c r="AQ67" s="133">
        <v>1033</v>
      </c>
      <c r="AR67" s="133">
        <v>1068</v>
      </c>
      <c r="AS67" s="133">
        <v>1103</v>
      </c>
      <c r="AT67" s="133">
        <v>1138</v>
      </c>
      <c r="AU67" s="133">
        <v>1173</v>
      </c>
      <c r="AV67" s="133">
        <v>1208</v>
      </c>
      <c r="AW67" s="133">
        <v>1243</v>
      </c>
      <c r="AX67" s="133">
        <v>1271</v>
      </c>
      <c r="AY67" s="133">
        <v>1306</v>
      </c>
      <c r="AZ67" s="133">
        <v>1306</v>
      </c>
      <c r="BA67" s="133">
        <v>1306</v>
      </c>
      <c r="BB67" s="133">
        <v>1306</v>
      </c>
      <c r="BC67" s="133">
        <v>1306</v>
      </c>
      <c r="BD67" s="133">
        <v>1306</v>
      </c>
      <c r="BE67" s="133">
        <v>1306</v>
      </c>
      <c r="BF67" s="133">
        <v>1306</v>
      </c>
      <c r="BG67" s="133">
        <v>1306</v>
      </c>
      <c r="BH67" s="133">
        <v>1306</v>
      </c>
      <c r="BI67" s="133">
        <v>1306</v>
      </c>
      <c r="BJ67" s="133">
        <v>1306</v>
      </c>
      <c r="BK67" s="133">
        <v>1306</v>
      </c>
      <c r="BL67" s="133">
        <v>1306</v>
      </c>
      <c r="BM67" s="133">
        <v>1306</v>
      </c>
      <c r="BN67" s="133">
        <v>1306</v>
      </c>
      <c r="BO67" s="133">
        <v>1306</v>
      </c>
      <c r="BP67" s="133">
        <v>1306</v>
      </c>
    </row>
    <row r="68" spans="1:68" x14ac:dyDescent="0.2">
      <c r="A68" s="39"/>
      <c r="B68" s="32" t="str">
        <f t="shared" ref="B68:B91" si="128">MID(C68,4,3)</f>
        <v>210</v>
      </c>
      <c r="C68" s="44" t="s">
        <v>216</v>
      </c>
      <c r="D68" s="44">
        <v>636</v>
      </c>
      <c r="E68" s="44">
        <v>0</v>
      </c>
      <c r="F68" s="44">
        <v>636</v>
      </c>
      <c r="G68" s="44" t="s">
        <v>213</v>
      </c>
      <c r="H68" s="133"/>
      <c r="I68" s="133"/>
      <c r="J68" s="133"/>
      <c r="K68" s="133"/>
      <c r="L68" s="133"/>
      <c r="M68" s="133">
        <v>16</v>
      </c>
      <c r="N68" s="133">
        <v>32</v>
      </c>
      <c r="O68" s="151">
        <v>48</v>
      </c>
      <c r="P68" s="144">
        <v>64</v>
      </c>
      <c r="Q68" s="144">
        <v>76.8</v>
      </c>
      <c r="R68" s="144">
        <v>92.8</v>
      </c>
      <c r="S68" s="144">
        <v>108.8</v>
      </c>
      <c r="T68" s="144">
        <v>124.8</v>
      </c>
      <c r="U68" s="133">
        <v>140.80000000000001</v>
      </c>
      <c r="V68" s="133">
        <v>153.6</v>
      </c>
      <c r="W68" s="133">
        <v>169.6</v>
      </c>
      <c r="X68" s="133">
        <v>185.6</v>
      </c>
      <c r="Y68" s="133">
        <v>201.6</v>
      </c>
      <c r="Z68" s="133">
        <v>217.6</v>
      </c>
      <c r="AA68" s="133">
        <v>230.4</v>
      </c>
      <c r="AB68" s="133">
        <v>246.4</v>
      </c>
      <c r="AC68" s="133">
        <v>262.39999999999998</v>
      </c>
      <c r="AD68" s="133">
        <v>278.39999999999998</v>
      </c>
      <c r="AE68" s="133">
        <v>294.39999999999998</v>
      </c>
      <c r="AF68" s="133">
        <v>307.2</v>
      </c>
      <c r="AG68" s="133">
        <v>323.2</v>
      </c>
      <c r="AH68" s="133">
        <v>339.2</v>
      </c>
      <c r="AI68" s="133">
        <v>355.2</v>
      </c>
      <c r="AJ68" s="133">
        <v>371.2</v>
      </c>
      <c r="AK68" s="133">
        <v>387.2</v>
      </c>
      <c r="AL68" s="133">
        <v>403.2</v>
      </c>
      <c r="AM68" s="133">
        <v>419.2</v>
      </c>
      <c r="AN68" s="133">
        <v>435.2</v>
      </c>
      <c r="AO68" s="133">
        <v>451.2</v>
      </c>
      <c r="AP68" s="133">
        <v>451.2</v>
      </c>
      <c r="AQ68" s="133">
        <v>451.2</v>
      </c>
      <c r="AR68" s="133">
        <v>467.2</v>
      </c>
      <c r="AS68" s="133">
        <v>483.2</v>
      </c>
      <c r="AT68" s="133">
        <v>499.2</v>
      </c>
      <c r="AU68" s="133">
        <v>515.20000000000005</v>
      </c>
      <c r="AV68" s="133">
        <v>531.20000000000005</v>
      </c>
      <c r="AW68" s="133">
        <v>547.20000000000005</v>
      </c>
      <c r="AX68" s="133">
        <v>560</v>
      </c>
      <c r="AY68" s="133">
        <v>576</v>
      </c>
      <c r="AZ68" s="133">
        <v>579</v>
      </c>
      <c r="BA68" s="133">
        <v>582.75</v>
      </c>
      <c r="BB68" s="133">
        <v>586.5</v>
      </c>
      <c r="BC68" s="133">
        <v>589.5</v>
      </c>
      <c r="BD68" s="133">
        <v>593.25</v>
      </c>
      <c r="BE68" s="133">
        <v>597</v>
      </c>
      <c r="BF68" s="133">
        <v>600.75</v>
      </c>
      <c r="BG68" s="133">
        <v>604.5</v>
      </c>
      <c r="BH68" s="133">
        <v>608.25</v>
      </c>
      <c r="BI68" s="133">
        <v>612</v>
      </c>
      <c r="BJ68" s="133">
        <v>615.75</v>
      </c>
      <c r="BK68" s="133">
        <v>619.5</v>
      </c>
      <c r="BL68" s="133">
        <v>622.5</v>
      </c>
      <c r="BM68" s="133">
        <v>626.25</v>
      </c>
      <c r="BN68" s="133">
        <v>630</v>
      </c>
      <c r="BO68" s="133">
        <v>633.75</v>
      </c>
      <c r="BP68" s="133">
        <v>636</v>
      </c>
    </row>
    <row r="69" spans="1:68" x14ac:dyDescent="0.2">
      <c r="A69" s="39"/>
      <c r="B69" s="32" t="str">
        <f t="shared" si="128"/>
        <v>230</v>
      </c>
      <c r="C69" s="44" t="s">
        <v>217</v>
      </c>
      <c r="D69" s="44">
        <v>1041.5</v>
      </c>
      <c r="E69" s="44">
        <v>0</v>
      </c>
      <c r="F69" s="44">
        <v>1041.5</v>
      </c>
      <c r="G69" s="44" t="s">
        <v>213</v>
      </c>
      <c r="H69" s="133">
        <v>11.15</v>
      </c>
      <c r="I69" s="133">
        <v>22.29</v>
      </c>
      <c r="J69" s="133">
        <v>33.44</v>
      </c>
      <c r="K69" s="133">
        <v>42.35</v>
      </c>
      <c r="L69" s="133">
        <v>53.5</v>
      </c>
      <c r="M69" s="133">
        <v>88.52</v>
      </c>
      <c r="N69" s="133">
        <v>123.55</v>
      </c>
      <c r="O69" s="151">
        <v>158.57</v>
      </c>
      <c r="P69" s="144">
        <v>193.59</v>
      </c>
      <c r="Q69" s="144">
        <v>219.7</v>
      </c>
      <c r="R69" s="144">
        <v>256.2</v>
      </c>
      <c r="S69" s="144">
        <v>292.7</v>
      </c>
      <c r="T69" s="144">
        <v>316.7</v>
      </c>
      <c r="U69" s="133">
        <v>340.7</v>
      </c>
      <c r="V69" s="133">
        <v>363.46</v>
      </c>
      <c r="W69" s="133">
        <v>391.9</v>
      </c>
      <c r="X69" s="133">
        <v>415.9</v>
      </c>
      <c r="Y69" s="133">
        <v>439.9</v>
      </c>
      <c r="Z69" s="133">
        <v>463.9</v>
      </c>
      <c r="AA69" s="133">
        <v>483.1</v>
      </c>
      <c r="AB69" s="133">
        <v>507.1</v>
      </c>
      <c r="AC69" s="133">
        <v>531.1</v>
      </c>
      <c r="AD69" s="133">
        <v>555.1</v>
      </c>
      <c r="AE69" s="133">
        <v>579.1</v>
      </c>
      <c r="AF69" s="133">
        <v>598.29999999999995</v>
      </c>
      <c r="AG69" s="133">
        <v>622.29999999999995</v>
      </c>
      <c r="AH69" s="133">
        <v>646.29999999999995</v>
      </c>
      <c r="AI69" s="133">
        <v>670.3</v>
      </c>
      <c r="AJ69" s="133">
        <v>694.3</v>
      </c>
      <c r="AK69" s="133">
        <v>718.3</v>
      </c>
      <c r="AL69" s="133">
        <v>742.3</v>
      </c>
      <c r="AM69" s="133">
        <v>766.3</v>
      </c>
      <c r="AN69" s="133">
        <v>790.3</v>
      </c>
      <c r="AO69" s="133">
        <v>814.3</v>
      </c>
      <c r="AP69" s="133">
        <v>814.3</v>
      </c>
      <c r="AQ69" s="133">
        <v>814.3</v>
      </c>
      <c r="AR69" s="133">
        <v>838.3</v>
      </c>
      <c r="AS69" s="133">
        <v>862.3</v>
      </c>
      <c r="AT69" s="133">
        <v>886.3</v>
      </c>
      <c r="AU69" s="133">
        <v>910.3</v>
      </c>
      <c r="AV69" s="133">
        <v>934.3</v>
      </c>
      <c r="AW69" s="133">
        <v>958.3</v>
      </c>
      <c r="AX69" s="133">
        <v>977.5</v>
      </c>
      <c r="AY69" s="133">
        <v>1001.5</v>
      </c>
      <c r="AZ69" s="133">
        <v>1003.5</v>
      </c>
      <c r="BA69" s="133">
        <v>1006</v>
      </c>
      <c r="BB69" s="133">
        <v>1008.5</v>
      </c>
      <c r="BC69" s="133">
        <v>1010.5</v>
      </c>
      <c r="BD69" s="133">
        <v>1013</v>
      </c>
      <c r="BE69" s="133">
        <v>1015.5</v>
      </c>
      <c r="BF69" s="133">
        <v>1018</v>
      </c>
      <c r="BG69" s="133">
        <v>1020.5</v>
      </c>
      <c r="BH69" s="133">
        <v>1023</v>
      </c>
      <c r="BI69" s="133">
        <v>1025.5</v>
      </c>
      <c r="BJ69" s="133">
        <v>1028</v>
      </c>
      <c r="BK69" s="133">
        <v>1030.5</v>
      </c>
      <c r="BL69" s="133">
        <v>1032.5</v>
      </c>
      <c r="BM69" s="133">
        <v>1035</v>
      </c>
      <c r="BN69" s="133">
        <v>1037.5</v>
      </c>
      <c r="BO69" s="133">
        <v>1040</v>
      </c>
      <c r="BP69" s="133">
        <v>1041.5</v>
      </c>
    </row>
    <row r="70" spans="1:68" x14ac:dyDescent="0.2">
      <c r="A70" s="39"/>
      <c r="B70" s="32" t="str">
        <f t="shared" si="128"/>
        <v>240</v>
      </c>
      <c r="C70" s="132" t="s">
        <v>218</v>
      </c>
      <c r="D70" s="132">
        <v>136</v>
      </c>
      <c r="E70" s="132">
        <v>0</v>
      </c>
      <c r="F70" s="132">
        <v>136</v>
      </c>
      <c r="G70" s="132" t="s">
        <v>213</v>
      </c>
      <c r="H70" s="133"/>
      <c r="I70" s="133"/>
      <c r="J70" s="133"/>
      <c r="K70" s="133"/>
      <c r="L70" s="133"/>
      <c r="M70" s="133">
        <v>6.75</v>
      </c>
      <c r="N70" s="133">
        <v>13.5</v>
      </c>
      <c r="O70" s="151">
        <v>20.25</v>
      </c>
      <c r="P70" s="144">
        <v>27</v>
      </c>
      <c r="Q70" s="144">
        <v>30.9</v>
      </c>
      <c r="R70" s="144">
        <v>39.65</v>
      </c>
      <c r="S70" s="144">
        <v>48.4</v>
      </c>
      <c r="T70" s="144">
        <v>51.4</v>
      </c>
      <c r="U70" s="133">
        <v>54.4</v>
      </c>
      <c r="V70" s="133">
        <v>56.8</v>
      </c>
      <c r="W70" s="133">
        <v>59.8</v>
      </c>
      <c r="X70" s="133">
        <v>62.8</v>
      </c>
      <c r="Y70" s="133">
        <v>65.8</v>
      </c>
      <c r="Z70" s="133">
        <v>68.8</v>
      </c>
      <c r="AA70" s="133">
        <v>71.2</v>
      </c>
      <c r="AB70" s="133">
        <v>74.2</v>
      </c>
      <c r="AC70" s="133">
        <v>77.2</v>
      </c>
      <c r="AD70" s="133">
        <v>80.2</v>
      </c>
      <c r="AE70" s="133">
        <v>83.2</v>
      </c>
      <c r="AF70" s="133">
        <v>85.6</v>
      </c>
      <c r="AG70" s="133">
        <v>88.6</v>
      </c>
      <c r="AH70" s="133">
        <v>91.6</v>
      </c>
      <c r="AI70" s="133">
        <v>94.6</v>
      </c>
      <c r="AJ70" s="133">
        <v>97.6</v>
      </c>
      <c r="AK70" s="133">
        <v>100.6</v>
      </c>
      <c r="AL70" s="133">
        <v>103.6</v>
      </c>
      <c r="AM70" s="133">
        <v>106.6</v>
      </c>
      <c r="AN70" s="133">
        <v>109.6</v>
      </c>
      <c r="AO70" s="133">
        <v>112.6</v>
      </c>
      <c r="AP70" s="133">
        <v>112.6</v>
      </c>
      <c r="AQ70" s="133">
        <v>112.6</v>
      </c>
      <c r="AR70" s="133">
        <v>115.6</v>
      </c>
      <c r="AS70" s="133">
        <v>118.6</v>
      </c>
      <c r="AT70" s="133">
        <v>121.6</v>
      </c>
      <c r="AU70" s="133">
        <v>124.6</v>
      </c>
      <c r="AV70" s="133">
        <v>127.6</v>
      </c>
      <c r="AW70" s="133">
        <v>130.6</v>
      </c>
      <c r="AX70" s="133">
        <v>133</v>
      </c>
      <c r="AY70" s="133">
        <v>136</v>
      </c>
      <c r="AZ70" s="133">
        <v>136</v>
      </c>
      <c r="BA70" s="133">
        <v>136</v>
      </c>
      <c r="BB70" s="133">
        <v>136</v>
      </c>
      <c r="BC70" s="133">
        <v>136</v>
      </c>
      <c r="BD70" s="133">
        <v>136</v>
      </c>
      <c r="BE70" s="133">
        <v>136</v>
      </c>
      <c r="BF70" s="133">
        <v>136</v>
      </c>
      <c r="BG70" s="133">
        <v>136</v>
      </c>
      <c r="BH70" s="133">
        <v>136</v>
      </c>
      <c r="BI70" s="133">
        <v>136</v>
      </c>
      <c r="BJ70" s="133">
        <v>136</v>
      </c>
      <c r="BK70" s="133">
        <v>136</v>
      </c>
      <c r="BL70" s="133">
        <v>136</v>
      </c>
      <c r="BM70" s="133">
        <v>136</v>
      </c>
      <c r="BN70" s="133">
        <v>136</v>
      </c>
      <c r="BO70" s="133">
        <v>136</v>
      </c>
      <c r="BP70" s="133">
        <v>136</v>
      </c>
    </row>
    <row r="71" spans="1:68" x14ac:dyDescent="0.2">
      <c r="A71" s="39"/>
      <c r="B71" s="32" t="str">
        <f t="shared" si="128"/>
        <v>250</v>
      </c>
      <c r="C71" s="44" t="s">
        <v>219</v>
      </c>
      <c r="D71" s="44">
        <v>397</v>
      </c>
      <c r="E71" s="44">
        <v>0</v>
      </c>
      <c r="F71" s="44">
        <v>397</v>
      </c>
      <c r="G71" s="44" t="s">
        <v>213</v>
      </c>
      <c r="H71" s="133"/>
      <c r="I71" s="133"/>
      <c r="J71" s="133"/>
      <c r="K71" s="133"/>
      <c r="L71" s="133"/>
      <c r="M71" s="133">
        <v>10</v>
      </c>
      <c r="N71" s="133">
        <v>20</v>
      </c>
      <c r="O71" s="144">
        <v>32</v>
      </c>
      <c r="P71" s="144">
        <v>32</v>
      </c>
      <c r="Q71" s="144">
        <v>32</v>
      </c>
      <c r="R71" s="144">
        <v>41</v>
      </c>
      <c r="S71" s="144">
        <v>86</v>
      </c>
      <c r="T71" s="144">
        <v>131</v>
      </c>
      <c r="U71" s="133">
        <v>176</v>
      </c>
      <c r="V71" s="133">
        <v>212</v>
      </c>
      <c r="W71" s="133">
        <v>257</v>
      </c>
      <c r="X71" s="133">
        <v>267</v>
      </c>
      <c r="Y71" s="133">
        <v>277</v>
      </c>
      <c r="Z71" s="133">
        <v>317</v>
      </c>
      <c r="AA71" s="133">
        <v>317</v>
      </c>
      <c r="AB71" s="133">
        <v>317</v>
      </c>
      <c r="AC71" s="133">
        <v>317</v>
      </c>
      <c r="AD71" s="133">
        <v>317</v>
      </c>
      <c r="AE71" s="133">
        <v>317</v>
      </c>
      <c r="AF71" s="133">
        <v>317</v>
      </c>
      <c r="AG71" s="133">
        <v>317</v>
      </c>
      <c r="AH71" s="133">
        <v>317</v>
      </c>
      <c r="AI71" s="133">
        <v>317</v>
      </c>
      <c r="AJ71" s="133">
        <v>317</v>
      </c>
      <c r="AK71" s="133">
        <v>317</v>
      </c>
      <c r="AL71" s="133">
        <v>317</v>
      </c>
      <c r="AM71" s="133">
        <v>317</v>
      </c>
      <c r="AN71" s="133">
        <v>317</v>
      </c>
      <c r="AO71" s="133">
        <v>317</v>
      </c>
      <c r="AP71" s="133">
        <v>317</v>
      </c>
      <c r="AQ71" s="133">
        <v>317</v>
      </c>
      <c r="AR71" s="133">
        <v>317</v>
      </c>
      <c r="AS71" s="133">
        <v>317</v>
      </c>
      <c r="AT71" s="133">
        <v>317</v>
      </c>
      <c r="AU71" s="133">
        <v>317</v>
      </c>
      <c r="AV71" s="133">
        <v>317</v>
      </c>
      <c r="AW71" s="133">
        <v>322.33</v>
      </c>
      <c r="AX71" s="133">
        <v>333</v>
      </c>
      <c r="AY71" s="133">
        <v>346.33</v>
      </c>
      <c r="AZ71" s="133">
        <v>359.67</v>
      </c>
      <c r="BA71" s="133">
        <v>373</v>
      </c>
      <c r="BB71" s="133">
        <v>386.33</v>
      </c>
      <c r="BC71" s="133">
        <v>397</v>
      </c>
      <c r="BD71" s="133">
        <v>397</v>
      </c>
      <c r="BE71" s="133">
        <v>397</v>
      </c>
      <c r="BF71" s="133">
        <v>397</v>
      </c>
      <c r="BG71" s="133">
        <v>397</v>
      </c>
      <c r="BH71" s="133">
        <v>397</v>
      </c>
      <c r="BI71" s="133">
        <v>397</v>
      </c>
      <c r="BJ71" s="133">
        <v>397</v>
      </c>
      <c r="BK71" s="133">
        <v>397</v>
      </c>
      <c r="BL71" s="133">
        <v>397</v>
      </c>
      <c r="BM71" s="133">
        <v>397</v>
      </c>
      <c r="BN71" s="133">
        <v>397</v>
      </c>
      <c r="BO71" s="133">
        <v>397</v>
      </c>
      <c r="BP71" s="133">
        <v>397</v>
      </c>
    </row>
    <row r="72" spans="1:68" s="32" customFormat="1" x14ac:dyDescent="0.2">
      <c r="A72" s="39"/>
      <c r="B72" s="32" t="str">
        <f t="shared" si="128"/>
        <v>280</v>
      </c>
      <c r="C72" s="44" t="s">
        <v>220</v>
      </c>
      <c r="D72" s="44">
        <v>806</v>
      </c>
      <c r="E72" s="44">
        <v>0</v>
      </c>
      <c r="F72" s="44">
        <v>806</v>
      </c>
      <c r="G72" s="44" t="s">
        <v>213</v>
      </c>
      <c r="H72" s="133">
        <v>1.67</v>
      </c>
      <c r="I72" s="133">
        <v>3.33</v>
      </c>
      <c r="J72" s="133">
        <v>5</v>
      </c>
      <c r="K72" s="133">
        <v>6.33</v>
      </c>
      <c r="L72" s="133">
        <v>8</v>
      </c>
      <c r="M72" s="133">
        <v>28.5</v>
      </c>
      <c r="N72" s="133">
        <v>49</v>
      </c>
      <c r="O72" s="151">
        <v>69.5</v>
      </c>
      <c r="P72" s="151">
        <v>90</v>
      </c>
      <c r="Q72" s="151">
        <v>106.4</v>
      </c>
      <c r="R72" s="151">
        <v>126.9</v>
      </c>
      <c r="S72" s="151">
        <v>147.4</v>
      </c>
      <c r="T72" s="144">
        <v>167.9</v>
      </c>
      <c r="U72" s="133">
        <v>188.4</v>
      </c>
      <c r="V72" s="133">
        <v>204.8</v>
      </c>
      <c r="W72" s="133">
        <v>225.3</v>
      </c>
      <c r="X72" s="133">
        <v>245.8</v>
      </c>
      <c r="Y72" s="133">
        <v>266.3</v>
      </c>
      <c r="Z72" s="133">
        <v>286.8</v>
      </c>
      <c r="AA72" s="133">
        <v>303.2</v>
      </c>
      <c r="AB72" s="133">
        <v>323.7</v>
      </c>
      <c r="AC72" s="133">
        <v>344.2</v>
      </c>
      <c r="AD72" s="133">
        <v>364.7</v>
      </c>
      <c r="AE72" s="133">
        <v>385.2</v>
      </c>
      <c r="AF72" s="133">
        <v>401.6</v>
      </c>
      <c r="AG72" s="133">
        <v>422.1</v>
      </c>
      <c r="AH72" s="133">
        <v>442.6</v>
      </c>
      <c r="AI72" s="133">
        <v>463.1</v>
      </c>
      <c r="AJ72" s="133">
        <v>483.6</v>
      </c>
      <c r="AK72" s="133">
        <v>504.1</v>
      </c>
      <c r="AL72" s="133">
        <v>524.6</v>
      </c>
      <c r="AM72" s="133">
        <v>545.1</v>
      </c>
      <c r="AN72" s="133">
        <v>565.6</v>
      </c>
      <c r="AO72" s="133">
        <v>586.1</v>
      </c>
      <c r="AP72" s="133">
        <v>586.1</v>
      </c>
      <c r="AQ72" s="133">
        <v>586.1</v>
      </c>
      <c r="AR72" s="133">
        <v>606.6</v>
      </c>
      <c r="AS72" s="133">
        <v>627.1</v>
      </c>
      <c r="AT72" s="133">
        <v>647.6</v>
      </c>
      <c r="AU72" s="133">
        <v>668.1</v>
      </c>
      <c r="AV72" s="133">
        <v>688.6</v>
      </c>
      <c r="AW72" s="133">
        <v>709.1</v>
      </c>
      <c r="AX72" s="133">
        <v>725.5</v>
      </c>
      <c r="AY72" s="133">
        <v>746</v>
      </c>
      <c r="AZ72" s="133">
        <v>749</v>
      </c>
      <c r="BA72" s="133">
        <v>752.75</v>
      </c>
      <c r="BB72" s="133">
        <v>756.5</v>
      </c>
      <c r="BC72" s="133">
        <v>759.5</v>
      </c>
      <c r="BD72" s="133">
        <v>763.25</v>
      </c>
      <c r="BE72" s="133">
        <v>767</v>
      </c>
      <c r="BF72" s="133">
        <v>770.75</v>
      </c>
      <c r="BG72" s="133">
        <v>774.5</v>
      </c>
      <c r="BH72" s="133">
        <v>778.25</v>
      </c>
      <c r="BI72" s="133">
        <v>782</v>
      </c>
      <c r="BJ72" s="133">
        <v>785.75</v>
      </c>
      <c r="BK72" s="133">
        <v>789.5</v>
      </c>
      <c r="BL72" s="133">
        <v>792.5</v>
      </c>
      <c r="BM72" s="133">
        <v>796.25</v>
      </c>
      <c r="BN72" s="133">
        <v>800</v>
      </c>
      <c r="BO72" s="133">
        <v>803.75</v>
      </c>
      <c r="BP72" s="133">
        <v>806</v>
      </c>
    </row>
    <row r="73" spans="1:68" s="32" customFormat="1" x14ac:dyDescent="0.2">
      <c r="A73" s="26"/>
      <c r="B73" s="32" t="str">
        <f t="shared" si="128"/>
        <v>290</v>
      </c>
      <c r="C73" s="133" t="s">
        <v>221</v>
      </c>
      <c r="D73" s="133">
        <v>483</v>
      </c>
      <c r="E73" s="133">
        <v>0</v>
      </c>
      <c r="F73" s="133">
        <v>483</v>
      </c>
      <c r="G73" s="133" t="s">
        <v>213</v>
      </c>
      <c r="H73" s="133">
        <v>3.13</v>
      </c>
      <c r="I73" s="133">
        <v>6.25</v>
      </c>
      <c r="J73" s="133">
        <v>9.3800000000000008</v>
      </c>
      <c r="K73" s="133">
        <v>11.88</v>
      </c>
      <c r="L73" s="133">
        <v>15</v>
      </c>
      <c r="M73" s="133">
        <v>28</v>
      </c>
      <c r="N73" s="133">
        <v>41</v>
      </c>
      <c r="O73" s="151">
        <v>54</v>
      </c>
      <c r="P73" s="151">
        <v>67</v>
      </c>
      <c r="Q73" s="151">
        <v>77.400000000000006</v>
      </c>
      <c r="R73" s="151">
        <v>90.4</v>
      </c>
      <c r="S73" s="151">
        <v>103.4</v>
      </c>
      <c r="T73" s="144">
        <v>116.4</v>
      </c>
      <c r="U73" s="133">
        <v>129.4</v>
      </c>
      <c r="V73" s="133">
        <v>139.80000000000001</v>
      </c>
      <c r="W73" s="133">
        <v>152.80000000000001</v>
      </c>
      <c r="X73" s="133">
        <v>165.8</v>
      </c>
      <c r="Y73" s="133">
        <v>178.8</v>
      </c>
      <c r="Z73" s="133">
        <v>191.8</v>
      </c>
      <c r="AA73" s="133">
        <v>202.2</v>
      </c>
      <c r="AB73" s="133">
        <v>215.2</v>
      </c>
      <c r="AC73" s="133">
        <v>228.2</v>
      </c>
      <c r="AD73" s="133">
        <v>241.2</v>
      </c>
      <c r="AE73" s="133">
        <v>254.2</v>
      </c>
      <c r="AF73" s="133">
        <v>264.60000000000002</v>
      </c>
      <c r="AG73" s="133">
        <v>277.60000000000002</v>
      </c>
      <c r="AH73" s="133">
        <v>290.60000000000002</v>
      </c>
      <c r="AI73" s="133">
        <v>303.60000000000002</v>
      </c>
      <c r="AJ73" s="133">
        <v>316.60000000000002</v>
      </c>
      <c r="AK73" s="133">
        <v>329.6</v>
      </c>
      <c r="AL73" s="133">
        <v>342.6</v>
      </c>
      <c r="AM73" s="133">
        <v>355.6</v>
      </c>
      <c r="AN73" s="133">
        <v>368.6</v>
      </c>
      <c r="AO73" s="133">
        <v>381.6</v>
      </c>
      <c r="AP73" s="133">
        <v>381.6</v>
      </c>
      <c r="AQ73" s="133">
        <v>381.6</v>
      </c>
      <c r="AR73" s="133">
        <v>394.6</v>
      </c>
      <c r="AS73" s="133">
        <v>407.6</v>
      </c>
      <c r="AT73" s="133">
        <v>420.6</v>
      </c>
      <c r="AU73" s="133">
        <v>433.6</v>
      </c>
      <c r="AV73" s="133">
        <v>446.6</v>
      </c>
      <c r="AW73" s="133">
        <v>459.6</v>
      </c>
      <c r="AX73" s="133">
        <v>470</v>
      </c>
      <c r="AY73" s="133">
        <v>483</v>
      </c>
      <c r="AZ73" s="133">
        <v>483</v>
      </c>
      <c r="BA73" s="133">
        <v>483</v>
      </c>
      <c r="BB73" s="133">
        <v>483</v>
      </c>
      <c r="BC73" s="133">
        <v>483</v>
      </c>
      <c r="BD73" s="133">
        <v>483</v>
      </c>
      <c r="BE73" s="133">
        <v>483</v>
      </c>
      <c r="BF73" s="133">
        <v>483</v>
      </c>
      <c r="BG73" s="133">
        <v>483</v>
      </c>
      <c r="BH73" s="133">
        <v>483</v>
      </c>
      <c r="BI73" s="133">
        <v>483</v>
      </c>
      <c r="BJ73" s="133">
        <v>483</v>
      </c>
      <c r="BK73" s="133">
        <v>483</v>
      </c>
      <c r="BL73" s="133">
        <v>483</v>
      </c>
      <c r="BM73" s="133">
        <v>483</v>
      </c>
      <c r="BN73" s="133">
        <v>483</v>
      </c>
      <c r="BO73" s="133">
        <v>483</v>
      </c>
      <c r="BP73" s="133">
        <v>483</v>
      </c>
    </row>
    <row r="74" spans="1:68" s="32" customFormat="1" x14ac:dyDescent="0.2">
      <c r="A74" s="39"/>
      <c r="B74" s="32" t="str">
        <f t="shared" si="128"/>
        <v>310</v>
      </c>
      <c r="C74" s="136" t="s">
        <v>222</v>
      </c>
      <c r="D74" s="44">
        <v>701.5</v>
      </c>
      <c r="E74" s="44">
        <v>0</v>
      </c>
      <c r="F74" s="44">
        <v>701.5</v>
      </c>
      <c r="G74" s="44" t="s">
        <v>213</v>
      </c>
      <c r="H74" s="133">
        <v>27.7</v>
      </c>
      <c r="I74" s="133">
        <v>73.87</v>
      </c>
      <c r="J74" s="133">
        <v>120.03</v>
      </c>
      <c r="K74" s="133">
        <v>138.5</v>
      </c>
      <c r="L74" s="133">
        <v>138.5</v>
      </c>
      <c r="M74" s="133">
        <v>206.55</v>
      </c>
      <c r="N74" s="133">
        <v>271.17</v>
      </c>
      <c r="O74" s="151">
        <v>333.5</v>
      </c>
      <c r="P74" s="144">
        <v>351.5</v>
      </c>
      <c r="Q74" s="144">
        <v>365.9</v>
      </c>
      <c r="R74" s="151">
        <v>374</v>
      </c>
      <c r="S74" s="144">
        <v>381.5</v>
      </c>
      <c r="T74" s="144">
        <v>389</v>
      </c>
      <c r="U74" s="133">
        <v>396.5</v>
      </c>
      <c r="V74" s="133">
        <v>402.5</v>
      </c>
      <c r="W74" s="133">
        <v>418</v>
      </c>
      <c r="X74" s="133">
        <v>433.5</v>
      </c>
      <c r="Y74" s="133">
        <v>438.5</v>
      </c>
      <c r="Z74" s="133">
        <v>443.5</v>
      </c>
      <c r="AA74" s="133">
        <v>447.5</v>
      </c>
      <c r="AB74" s="133">
        <v>456.5</v>
      </c>
      <c r="AC74" s="133">
        <v>461.5</v>
      </c>
      <c r="AD74" s="133">
        <v>474.19</v>
      </c>
      <c r="AE74" s="133">
        <v>492</v>
      </c>
      <c r="AF74" s="133">
        <v>506.25</v>
      </c>
      <c r="AG74" s="133">
        <v>524.05999999999995</v>
      </c>
      <c r="AH74" s="133">
        <v>547.08000000000004</v>
      </c>
      <c r="AI74" s="133">
        <v>566.89</v>
      </c>
      <c r="AJ74" s="133">
        <v>587.9</v>
      </c>
      <c r="AK74" s="133">
        <v>609.9</v>
      </c>
      <c r="AL74" s="133">
        <v>629.5</v>
      </c>
      <c r="AM74" s="133">
        <v>659</v>
      </c>
      <c r="AN74" s="133">
        <v>693.5</v>
      </c>
      <c r="AO74" s="133">
        <v>697.5</v>
      </c>
      <c r="AP74" s="133">
        <v>697.5</v>
      </c>
      <c r="AQ74" s="133">
        <v>697.5</v>
      </c>
      <c r="AR74" s="133">
        <v>697.5</v>
      </c>
      <c r="AS74" s="133">
        <v>697.63</v>
      </c>
      <c r="AT74" s="133">
        <v>698.3</v>
      </c>
      <c r="AU74" s="133">
        <v>698.97</v>
      </c>
      <c r="AV74" s="133">
        <v>699.63</v>
      </c>
      <c r="AW74" s="133">
        <v>700.3</v>
      </c>
      <c r="AX74" s="133">
        <v>700.83</v>
      </c>
      <c r="AY74" s="133">
        <v>701.5</v>
      </c>
      <c r="AZ74" s="133">
        <v>701.5</v>
      </c>
      <c r="BA74" s="133">
        <v>701.5</v>
      </c>
      <c r="BB74" s="133">
        <v>701.5</v>
      </c>
      <c r="BC74" s="133">
        <v>701.5</v>
      </c>
      <c r="BD74" s="133">
        <v>701.5</v>
      </c>
      <c r="BE74" s="133">
        <v>701.5</v>
      </c>
      <c r="BF74" s="133">
        <v>701.5</v>
      </c>
      <c r="BG74" s="133">
        <v>701.5</v>
      </c>
      <c r="BH74" s="133">
        <v>701.5</v>
      </c>
      <c r="BI74" s="133">
        <v>701.5</v>
      </c>
      <c r="BJ74" s="133">
        <v>701.5</v>
      </c>
      <c r="BK74" s="133">
        <v>701.5</v>
      </c>
      <c r="BL74" s="133">
        <v>701.5</v>
      </c>
      <c r="BM74" s="133">
        <v>701.5</v>
      </c>
      <c r="BN74" s="133">
        <v>701.5</v>
      </c>
      <c r="BO74" s="133">
        <v>701.5</v>
      </c>
      <c r="BP74" s="133">
        <v>701.5</v>
      </c>
    </row>
    <row r="75" spans="1:68" s="32" customFormat="1" x14ac:dyDescent="0.2">
      <c r="A75" s="39"/>
      <c r="B75" s="32" t="str">
        <f t="shared" si="128"/>
        <v>321</v>
      </c>
      <c r="C75" s="44" t="s">
        <v>223</v>
      </c>
      <c r="D75" s="44">
        <v>1045</v>
      </c>
      <c r="E75" s="44">
        <v>0</v>
      </c>
      <c r="F75" s="44">
        <v>1045</v>
      </c>
      <c r="G75" s="44" t="s">
        <v>213</v>
      </c>
      <c r="H75" s="133"/>
      <c r="I75" s="133"/>
      <c r="J75" s="133"/>
      <c r="K75" s="133"/>
      <c r="L75" s="133"/>
      <c r="M75" s="133"/>
      <c r="N75" s="133"/>
      <c r="O75" s="151"/>
      <c r="P75" s="160"/>
      <c r="Q75" s="144"/>
      <c r="R75" s="151"/>
      <c r="S75" s="133"/>
      <c r="T75" s="133">
        <v>50</v>
      </c>
      <c r="U75" s="133">
        <v>100</v>
      </c>
      <c r="V75" s="133">
        <v>150.5</v>
      </c>
      <c r="W75" s="133">
        <v>213.63</v>
      </c>
      <c r="X75" s="133">
        <v>276.75</v>
      </c>
      <c r="Y75" s="133">
        <v>339.88</v>
      </c>
      <c r="Z75" s="133">
        <v>403</v>
      </c>
      <c r="AA75" s="133">
        <v>453.5</v>
      </c>
      <c r="AB75" s="133">
        <v>516.63</v>
      </c>
      <c r="AC75" s="133">
        <v>579.75</v>
      </c>
      <c r="AD75" s="133">
        <v>624.20000000000005</v>
      </c>
      <c r="AE75" s="133">
        <v>656.2</v>
      </c>
      <c r="AF75" s="133">
        <v>681.8</v>
      </c>
      <c r="AG75" s="133">
        <v>713.8</v>
      </c>
      <c r="AH75" s="133">
        <v>745.8</v>
      </c>
      <c r="AI75" s="133">
        <v>777.8</v>
      </c>
      <c r="AJ75" s="133">
        <v>816.84</v>
      </c>
      <c r="AK75" s="133">
        <v>866.44</v>
      </c>
      <c r="AL75" s="133">
        <v>916.04</v>
      </c>
      <c r="AM75" s="133">
        <v>965.64</v>
      </c>
      <c r="AN75" s="133">
        <v>1015.24</v>
      </c>
      <c r="AO75" s="133">
        <v>1045</v>
      </c>
      <c r="AP75" s="133">
        <v>1045</v>
      </c>
      <c r="AQ75" s="133">
        <v>1045</v>
      </c>
      <c r="AR75" s="133">
        <v>1045</v>
      </c>
      <c r="AS75" s="133">
        <v>1045</v>
      </c>
      <c r="AT75" s="133">
        <v>1045</v>
      </c>
      <c r="AU75" s="133">
        <v>1045</v>
      </c>
      <c r="AV75" s="133">
        <v>1045</v>
      </c>
      <c r="AW75" s="133">
        <v>1045</v>
      </c>
      <c r="AX75" s="133">
        <v>1045</v>
      </c>
      <c r="AY75" s="133">
        <v>1045</v>
      </c>
      <c r="AZ75" s="133">
        <v>1045</v>
      </c>
      <c r="BA75" s="133">
        <v>1045</v>
      </c>
      <c r="BB75" s="133">
        <v>1045</v>
      </c>
      <c r="BC75" s="133">
        <v>1045</v>
      </c>
      <c r="BD75" s="133">
        <v>1045</v>
      </c>
      <c r="BE75" s="133">
        <v>1045</v>
      </c>
      <c r="BF75" s="133">
        <v>1045</v>
      </c>
      <c r="BG75" s="133">
        <v>1045</v>
      </c>
      <c r="BH75" s="133">
        <v>1045</v>
      </c>
      <c r="BI75" s="133">
        <v>1045</v>
      </c>
      <c r="BJ75" s="133">
        <v>1045</v>
      </c>
      <c r="BK75" s="133">
        <v>1045</v>
      </c>
      <c r="BL75" s="133">
        <v>1045</v>
      </c>
      <c r="BM75" s="133">
        <v>1045</v>
      </c>
      <c r="BN75" s="133">
        <v>1045</v>
      </c>
      <c r="BO75" s="133">
        <v>1045</v>
      </c>
      <c r="BP75" s="133">
        <v>1045</v>
      </c>
    </row>
    <row r="76" spans="1:68" s="32" customFormat="1" x14ac:dyDescent="0.2">
      <c r="A76" s="39"/>
      <c r="B76" s="32" t="str">
        <f t="shared" si="128"/>
        <v>360</v>
      </c>
      <c r="C76" s="132" t="s">
        <v>224</v>
      </c>
      <c r="D76" s="132">
        <v>2134</v>
      </c>
      <c r="E76" s="132">
        <v>0</v>
      </c>
      <c r="F76" s="132">
        <v>2134</v>
      </c>
      <c r="G76" s="132" t="s">
        <v>213</v>
      </c>
      <c r="H76" s="133"/>
      <c r="I76" s="133"/>
      <c r="J76" s="133">
        <v>6.79</v>
      </c>
      <c r="K76" s="133">
        <v>12.21</v>
      </c>
      <c r="L76" s="133">
        <v>19</v>
      </c>
      <c r="M76" s="133">
        <v>73.37</v>
      </c>
      <c r="N76" s="133">
        <v>127.73</v>
      </c>
      <c r="O76" s="151">
        <v>182.1</v>
      </c>
      <c r="P76" s="160">
        <v>236.46</v>
      </c>
      <c r="Q76" s="144">
        <v>279.95</v>
      </c>
      <c r="R76" s="151">
        <v>333.16</v>
      </c>
      <c r="S76" s="133">
        <v>381.3</v>
      </c>
      <c r="T76" s="133">
        <v>429.44</v>
      </c>
      <c r="U76" s="133">
        <v>476.51</v>
      </c>
      <c r="V76" s="133">
        <v>512.89</v>
      </c>
      <c r="W76" s="133">
        <v>558.37</v>
      </c>
      <c r="X76" s="133">
        <v>603.84</v>
      </c>
      <c r="Y76" s="133">
        <v>649.30999999999995</v>
      </c>
      <c r="Z76" s="133">
        <v>694.78</v>
      </c>
      <c r="AA76" s="133">
        <v>731.16</v>
      </c>
      <c r="AB76" s="133">
        <v>787</v>
      </c>
      <c r="AC76" s="133">
        <v>840.43</v>
      </c>
      <c r="AD76" s="133">
        <v>893.87</v>
      </c>
      <c r="AE76" s="133">
        <v>947.3</v>
      </c>
      <c r="AF76" s="133">
        <v>996.04</v>
      </c>
      <c r="AG76" s="133">
        <v>1059.47</v>
      </c>
      <c r="AH76" s="133">
        <v>1122.6500000000001</v>
      </c>
      <c r="AI76" s="133">
        <v>1178.98</v>
      </c>
      <c r="AJ76" s="133">
        <v>1238.51</v>
      </c>
      <c r="AK76" s="133">
        <v>1302.8399999999999</v>
      </c>
      <c r="AL76" s="133">
        <v>1359.98</v>
      </c>
      <c r="AM76" s="133">
        <v>1431.13</v>
      </c>
      <c r="AN76" s="133">
        <v>1504.94</v>
      </c>
      <c r="AO76" s="133">
        <v>1575.55</v>
      </c>
      <c r="AP76" s="133">
        <v>1575.55</v>
      </c>
      <c r="AQ76" s="133">
        <v>1575.55</v>
      </c>
      <c r="AR76" s="133">
        <v>1641.36</v>
      </c>
      <c r="AS76" s="133">
        <v>1699.13</v>
      </c>
      <c r="AT76" s="133">
        <v>1753.77</v>
      </c>
      <c r="AU76" s="133">
        <v>1808.42</v>
      </c>
      <c r="AV76" s="133">
        <v>1878.76</v>
      </c>
      <c r="AW76" s="133">
        <v>1972.66</v>
      </c>
      <c r="AX76" s="133">
        <v>2034.67</v>
      </c>
      <c r="AY76" s="133">
        <v>2063</v>
      </c>
      <c r="AZ76" s="133">
        <v>2079</v>
      </c>
      <c r="BA76" s="133">
        <v>2079</v>
      </c>
      <c r="BB76" s="133">
        <v>2080</v>
      </c>
      <c r="BC76" s="133">
        <v>2084</v>
      </c>
      <c r="BD76" s="133">
        <v>2089</v>
      </c>
      <c r="BE76" s="133">
        <v>2089</v>
      </c>
      <c r="BF76" s="133">
        <v>2089</v>
      </c>
      <c r="BG76" s="133">
        <v>2089</v>
      </c>
      <c r="BH76" s="133">
        <v>2089</v>
      </c>
      <c r="BI76" s="133">
        <v>2089</v>
      </c>
      <c r="BJ76" s="133">
        <v>2095</v>
      </c>
      <c r="BK76" s="133">
        <v>2105</v>
      </c>
      <c r="BL76" s="133">
        <v>2113</v>
      </c>
      <c r="BM76" s="133">
        <v>2119</v>
      </c>
      <c r="BN76" s="133">
        <v>2125</v>
      </c>
      <c r="BO76" s="133">
        <v>2134</v>
      </c>
      <c r="BP76" s="133">
        <v>2134</v>
      </c>
    </row>
    <row r="77" spans="1:68" s="32" customFormat="1" x14ac:dyDescent="0.2">
      <c r="A77" s="39"/>
      <c r="B77" s="32" t="str">
        <f t="shared" si="128"/>
        <v>370</v>
      </c>
      <c r="C77" s="44" t="s">
        <v>249</v>
      </c>
      <c r="D77" s="44">
        <v>1613</v>
      </c>
      <c r="E77" s="44">
        <v>0</v>
      </c>
      <c r="F77" s="44">
        <v>1613</v>
      </c>
      <c r="G77" s="44" t="s">
        <v>213</v>
      </c>
      <c r="H77" s="133">
        <v>1.88</v>
      </c>
      <c r="I77" s="133">
        <v>3.75</v>
      </c>
      <c r="J77" s="133">
        <v>5.63</v>
      </c>
      <c r="K77" s="133">
        <v>7.13</v>
      </c>
      <c r="L77" s="133">
        <v>9</v>
      </c>
      <c r="M77" s="133">
        <v>32.01</v>
      </c>
      <c r="N77" s="133">
        <v>55.02</v>
      </c>
      <c r="O77" s="151">
        <v>78.03</v>
      </c>
      <c r="P77" s="160">
        <v>112.04</v>
      </c>
      <c r="Q77" s="144">
        <v>139.24</v>
      </c>
      <c r="R77" s="151">
        <v>173.11</v>
      </c>
      <c r="S77" s="133">
        <v>207.05</v>
      </c>
      <c r="T77" s="133">
        <v>241.07</v>
      </c>
      <c r="U77" s="133">
        <v>274.42</v>
      </c>
      <c r="V77" s="133">
        <v>300.3</v>
      </c>
      <c r="W77" s="133">
        <v>332.65</v>
      </c>
      <c r="X77" s="133">
        <v>365</v>
      </c>
      <c r="Y77" s="133">
        <v>397.36</v>
      </c>
      <c r="Z77" s="133">
        <v>426.11</v>
      </c>
      <c r="AA77" s="133">
        <v>447.19</v>
      </c>
      <c r="AB77" s="133">
        <v>485.69</v>
      </c>
      <c r="AC77" s="133">
        <v>517.22</v>
      </c>
      <c r="AD77" s="133">
        <v>549.41</v>
      </c>
      <c r="AE77" s="133">
        <v>579.42999999999995</v>
      </c>
      <c r="AF77" s="133">
        <v>600.33000000000004</v>
      </c>
      <c r="AG77" s="133">
        <v>626.46</v>
      </c>
      <c r="AH77" s="133">
        <v>677.63</v>
      </c>
      <c r="AI77" s="133">
        <v>732.17</v>
      </c>
      <c r="AJ77" s="133">
        <v>777.72</v>
      </c>
      <c r="AK77" s="133">
        <v>819.77</v>
      </c>
      <c r="AL77" s="133">
        <v>858.85</v>
      </c>
      <c r="AM77" s="133">
        <v>926.58</v>
      </c>
      <c r="AN77" s="133">
        <v>998.21</v>
      </c>
      <c r="AO77" s="133">
        <v>1045.0899999999999</v>
      </c>
      <c r="AP77" s="133">
        <v>1045.0899999999999</v>
      </c>
      <c r="AQ77" s="133">
        <v>1045.0899999999999</v>
      </c>
      <c r="AR77" s="133">
        <v>1071.67</v>
      </c>
      <c r="AS77" s="133">
        <v>1090.75</v>
      </c>
      <c r="AT77" s="133">
        <v>1107.23</v>
      </c>
      <c r="AU77" s="133">
        <v>1134.4100000000001</v>
      </c>
      <c r="AV77" s="133">
        <v>1172.8800000000001</v>
      </c>
      <c r="AW77" s="133">
        <v>1215.3499999999999</v>
      </c>
      <c r="AX77" s="133">
        <v>1252.19</v>
      </c>
      <c r="AY77" s="133">
        <v>1290.8</v>
      </c>
      <c r="AZ77" s="133">
        <v>1311.8</v>
      </c>
      <c r="BA77" s="133">
        <v>1335.8</v>
      </c>
      <c r="BB77" s="133">
        <v>1349</v>
      </c>
      <c r="BC77" s="133">
        <v>1369.4</v>
      </c>
      <c r="BD77" s="133">
        <v>1391</v>
      </c>
      <c r="BE77" s="133">
        <v>1413.8</v>
      </c>
      <c r="BF77" s="133">
        <v>1421</v>
      </c>
      <c r="BG77" s="133">
        <v>1423.4</v>
      </c>
      <c r="BH77" s="133">
        <v>1427.4</v>
      </c>
      <c r="BI77" s="133">
        <v>1438.6</v>
      </c>
      <c r="BJ77" s="133">
        <v>1454.6</v>
      </c>
      <c r="BK77" s="133">
        <v>1485</v>
      </c>
      <c r="BL77" s="133">
        <v>1507.4</v>
      </c>
      <c r="BM77" s="133">
        <v>1536.2</v>
      </c>
      <c r="BN77" s="133">
        <v>1569.8</v>
      </c>
      <c r="BO77" s="133">
        <v>1591.4</v>
      </c>
      <c r="BP77" s="133">
        <v>1613</v>
      </c>
    </row>
    <row r="78" spans="1:68" s="32" customFormat="1" x14ac:dyDescent="0.2">
      <c r="A78" s="39"/>
      <c r="B78" s="32" t="str">
        <f t="shared" si="128"/>
        <v>380</v>
      </c>
      <c r="C78" s="44" t="s">
        <v>250</v>
      </c>
      <c r="D78" s="44">
        <v>237</v>
      </c>
      <c r="E78" s="44">
        <v>0</v>
      </c>
      <c r="F78" s="44">
        <v>237</v>
      </c>
      <c r="G78" s="44" t="s">
        <v>213</v>
      </c>
      <c r="H78" s="133">
        <v>5.36</v>
      </c>
      <c r="I78" s="133">
        <v>10.71</v>
      </c>
      <c r="J78" s="133">
        <v>15</v>
      </c>
      <c r="K78" s="133">
        <v>15</v>
      </c>
      <c r="L78" s="133">
        <v>15</v>
      </c>
      <c r="M78" s="133">
        <v>32.33</v>
      </c>
      <c r="N78" s="133">
        <v>49.67</v>
      </c>
      <c r="O78" s="151">
        <v>67</v>
      </c>
      <c r="P78" s="160">
        <v>84.33</v>
      </c>
      <c r="Q78" s="144">
        <v>98.2</v>
      </c>
      <c r="R78" s="151">
        <v>115.53</v>
      </c>
      <c r="S78" s="133">
        <v>123.11</v>
      </c>
      <c r="T78" s="133">
        <v>128.25</v>
      </c>
      <c r="U78" s="133">
        <v>133.38</v>
      </c>
      <c r="V78" s="133">
        <v>137.49</v>
      </c>
      <c r="W78" s="133">
        <v>142.63</v>
      </c>
      <c r="X78" s="133">
        <v>148.56</v>
      </c>
      <c r="Y78" s="133">
        <v>154.69999999999999</v>
      </c>
      <c r="Z78" s="133">
        <v>160.84</v>
      </c>
      <c r="AA78" s="133">
        <v>165.75</v>
      </c>
      <c r="AB78" s="133">
        <v>182.1</v>
      </c>
      <c r="AC78" s="133">
        <v>192.6</v>
      </c>
      <c r="AD78" s="133">
        <v>199.1</v>
      </c>
      <c r="AE78" s="133">
        <v>205.6</v>
      </c>
      <c r="AF78" s="133">
        <v>209.8</v>
      </c>
      <c r="AG78" s="133">
        <v>213.8</v>
      </c>
      <c r="AH78" s="133">
        <v>221.8</v>
      </c>
      <c r="AI78" s="133">
        <v>225.8</v>
      </c>
      <c r="AJ78" s="133">
        <v>229.8</v>
      </c>
      <c r="AK78" s="133">
        <v>233</v>
      </c>
      <c r="AL78" s="133">
        <v>233</v>
      </c>
      <c r="AM78" s="133">
        <v>237</v>
      </c>
      <c r="AN78" s="133">
        <v>237</v>
      </c>
      <c r="AO78" s="133">
        <v>237</v>
      </c>
      <c r="AP78" s="133">
        <v>237</v>
      </c>
      <c r="AQ78" s="133">
        <v>237</v>
      </c>
      <c r="AR78" s="133">
        <v>237</v>
      </c>
      <c r="AS78" s="133">
        <v>237</v>
      </c>
      <c r="AT78" s="133">
        <v>237</v>
      </c>
      <c r="AU78" s="133">
        <v>237</v>
      </c>
      <c r="AV78" s="133">
        <v>237</v>
      </c>
      <c r="AW78" s="133">
        <v>237</v>
      </c>
      <c r="AX78" s="133">
        <v>237</v>
      </c>
      <c r="AY78" s="133">
        <v>237</v>
      </c>
      <c r="AZ78" s="133">
        <v>237</v>
      </c>
      <c r="BA78" s="133">
        <v>237</v>
      </c>
      <c r="BB78" s="133">
        <v>237</v>
      </c>
      <c r="BC78" s="133">
        <v>237</v>
      </c>
      <c r="BD78" s="133">
        <v>237</v>
      </c>
      <c r="BE78" s="133">
        <v>237</v>
      </c>
      <c r="BF78" s="133">
        <v>237</v>
      </c>
      <c r="BG78" s="133">
        <v>237</v>
      </c>
      <c r="BH78" s="133">
        <v>237</v>
      </c>
      <c r="BI78" s="133">
        <v>237</v>
      </c>
      <c r="BJ78" s="133">
        <v>237</v>
      </c>
      <c r="BK78" s="133">
        <v>237</v>
      </c>
      <c r="BL78" s="133">
        <v>237</v>
      </c>
      <c r="BM78" s="133">
        <v>237</v>
      </c>
      <c r="BN78" s="133">
        <v>237</v>
      </c>
      <c r="BO78" s="133">
        <v>237</v>
      </c>
      <c r="BP78" s="133">
        <v>237</v>
      </c>
    </row>
    <row r="79" spans="1:68" s="32" customFormat="1" x14ac:dyDescent="0.2">
      <c r="A79" s="39"/>
      <c r="B79" s="32" t="str">
        <f t="shared" si="128"/>
        <v>390</v>
      </c>
      <c r="C79" s="44" t="s">
        <v>251</v>
      </c>
      <c r="D79" s="44">
        <v>40</v>
      </c>
      <c r="E79" s="44">
        <v>0</v>
      </c>
      <c r="F79" s="44">
        <v>40</v>
      </c>
      <c r="G79" s="44" t="s">
        <v>213</v>
      </c>
      <c r="H79" s="133"/>
      <c r="I79" s="133"/>
      <c r="J79" s="133"/>
      <c r="K79" s="133"/>
      <c r="L79" s="133"/>
      <c r="M79" s="133"/>
      <c r="N79" s="133"/>
      <c r="O79" s="160"/>
      <c r="P79" s="144"/>
      <c r="Q79" s="160"/>
      <c r="R79" s="160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  <c r="AL79" s="133">
        <v>20</v>
      </c>
      <c r="AM79" s="133">
        <v>40</v>
      </c>
      <c r="AN79" s="133">
        <v>40</v>
      </c>
      <c r="AO79" s="133">
        <v>40</v>
      </c>
      <c r="AP79" s="133">
        <v>40</v>
      </c>
      <c r="AQ79" s="133">
        <v>40</v>
      </c>
      <c r="AR79" s="133">
        <v>40</v>
      </c>
      <c r="AS79" s="133">
        <v>40</v>
      </c>
      <c r="AT79" s="133">
        <v>40</v>
      </c>
      <c r="AU79" s="133">
        <v>40</v>
      </c>
      <c r="AV79" s="133">
        <v>40</v>
      </c>
      <c r="AW79" s="133">
        <v>40</v>
      </c>
      <c r="AX79" s="133">
        <v>40</v>
      </c>
      <c r="AY79" s="133">
        <v>40</v>
      </c>
      <c r="AZ79" s="133">
        <v>40</v>
      </c>
      <c r="BA79" s="133">
        <v>40</v>
      </c>
      <c r="BB79" s="133">
        <v>40</v>
      </c>
      <c r="BC79" s="133">
        <v>40</v>
      </c>
      <c r="BD79" s="133">
        <v>40</v>
      </c>
      <c r="BE79" s="133">
        <v>40</v>
      </c>
      <c r="BF79" s="133">
        <v>40</v>
      </c>
      <c r="BG79" s="133">
        <v>40</v>
      </c>
      <c r="BH79" s="133">
        <v>40</v>
      </c>
      <c r="BI79" s="133">
        <v>40</v>
      </c>
      <c r="BJ79" s="133">
        <v>40</v>
      </c>
      <c r="BK79" s="133">
        <v>40</v>
      </c>
      <c r="BL79" s="133">
        <v>40</v>
      </c>
      <c r="BM79" s="133">
        <v>40</v>
      </c>
      <c r="BN79" s="133">
        <v>40</v>
      </c>
      <c r="BO79" s="133">
        <v>40</v>
      </c>
      <c r="BP79" s="133">
        <v>40</v>
      </c>
    </row>
    <row r="80" spans="1:68" s="32" customFormat="1" x14ac:dyDescent="0.2">
      <c r="A80" s="39"/>
      <c r="B80" s="32" t="str">
        <f t="shared" si="128"/>
        <v>410</v>
      </c>
      <c r="C80" s="44" t="s">
        <v>225</v>
      </c>
      <c r="D80" s="44">
        <v>280</v>
      </c>
      <c r="E80" s="44">
        <v>0</v>
      </c>
      <c r="F80" s="44">
        <v>280</v>
      </c>
      <c r="G80" s="44" t="s">
        <v>213</v>
      </c>
      <c r="H80" s="133"/>
      <c r="I80" s="133"/>
      <c r="J80" s="133"/>
      <c r="K80" s="133"/>
      <c r="L80" s="133"/>
      <c r="M80" s="133">
        <v>43.33</v>
      </c>
      <c r="N80" s="133">
        <v>86.67</v>
      </c>
      <c r="O80" s="144">
        <v>130</v>
      </c>
      <c r="P80" s="144">
        <v>130</v>
      </c>
      <c r="Q80" s="144">
        <v>130</v>
      </c>
      <c r="R80" s="154">
        <v>130.5</v>
      </c>
      <c r="S80" s="133">
        <v>133</v>
      </c>
      <c r="T80" s="133">
        <v>135.5</v>
      </c>
      <c r="U80" s="133">
        <v>138</v>
      </c>
      <c r="V80" s="133">
        <v>140</v>
      </c>
      <c r="W80" s="133">
        <v>140</v>
      </c>
      <c r="X80" s="133">
        <v>140</v>
      </c>
      <c r="Y80" s="133">
        <v>140</v>
      </c>
      <c r="Z80" s="133">
        <v>140</v>
      </c>
      <c r="AA80" s="133">
        <v>140</v>
      </c>
      <c r="AB80" s="133">
        <v>140</v>
      </c>
      <c r="AC80" s="133">
        <v>140</v>
      </c>
      <c r="AD80" s="133">
        <v>152.19</v>
      </c>
      <c r="AE80" s="133">
        <v>172.5</v>
      </c>
      <c r="AF80" s="133">
        <v>188.75</v>
      </c>
      <c r="AG80" s="133">
        <v>209.06</v>
      </c>
      <c r="AH80" s="133">
        <v>229.38</v>
      </c>
      <c r="AI80" s="133">
        <v>249.69</v>
      </c>
      <c r="AJ80" s="133">
        <v>270</v>
      </c>
      <c r="AK80" s="133">
        <v>270</v>
      </c>
      <c r="AL80" s="133">
        <v>270</v>
      </c>
      <c r="AM80" s="133">
        <v>280</v>
      </c>
      <c r="AN80" s="133">
        <v>280</v>
      </c>
      <c r="AO80" s="133">
        <v>280</v>
      </c>
      <c r="AP80" s="133">
        <v>280</v>
      </c>
      <c r="AQ80" s="133">
        <v>280</v>
      </c>
      <c r="AR80" s="133">
        <v>280</v>
      </c>
      <c r="AS80" s="133">
        <v>280</v>
      </c>
      <c r="AT80" s="133">
        <v>280</v>
      </c>
      <c r="AU80" s="133">
        <v>280</v>
      </c>
      <c r="AV80" s="133">
        <v>280</v>
      </c>
      <c r="AW80" s="133">
        <v>280</v>
      </c>
      <c r="AX80" s="133">
        <v>280</v>
      </c>
      <c r="AY80" s="133">
        <v>280</v>
      </c>
      <c r="AZ80" s="133">
        <v>280</v>
      </c>
      <c r="BA80" s="133">
        <v>280</v>
      </c>
      <c r="BB80" s="133">
        <v>280</v>
      </c>
      <c r="BC80" s="133">
        <v>280</v>
      </c>
      <c r="BD80" s="133">
        <v>280</v>
      </c>
      <c r="BE80" s="133">
        <v>280</v>
      </c>
      <c r="BF80" s="133">
        <v>280</v>
      </c>
      <c r="BG80" s="133">
        <v>280</v>
      </c>
      <c r="BH80" s="133">
        <v>280</v>
      </c>
      <c r="BI80" s="133">
        <v>280</v>
      </c>
      <c r="BJ80" s="133">
        <v>280</v>
      </c>
      <c r="BK80" s="133">
        <v>280</v>
      </c>
      <c r="BL80" s="133">
        <v>280</v>
      </c>
      <c r="BM80" s="133">
        <v>280</v>
      </c>
      <c r="BN80" s="133">
        <v>280</v>
      </c>
      <c r="BO80" s="133">
        <v>280</v>
      </c>
      <c r="BP80" s="133">
        <v>280</v>
      </c>
    </row>
    <row r="81" spans="1:68" s="32" customFormat="1" x14ac:dyDescent="0.2">
      <c r="A81" s="39"/>
      <c r="B81" s="32" t="str">
        <f t="shared" si="128"/>
        <v>460</v>
      </c>
      <c r="C81" s="44" t="s">
        <v>226</v>
      </c>
      <c r="D81" s="44">
        <v>2510</v>
      </c>
      <c r="E81" s="44">
        <v>0</v>
      </c>
      <c r="F81" s="44">
        <v>2510</v>
      </c>
      <c r="G81" s="44" t="s">
        <v>213</v>
      </c>
      <c r="H81" s="133"/>
      <c r="I81" s="133"/>
      <c r="J81" s="133">
        <v>15.71</v>
      </c>
      <c r="K81" s="133">
        <v>28.29</v>
      </c>
      <c r="L81" s="133">
        <v>44</v>
      </c>
      <c r="M81" s="151">
        <v>98.43</v>
      </c>
      <c r="N81" s="144">
        <v>152.86000000000001</v>
      </c>
      <c r="O81" s="144">
        <v>207.29</v>
      </c>
      <c r="P81" s="154">
        <v>261.70999999999998</v>
      </c>
      <c r="Q81" s="133">
        <v>305.26</v>
      </c>
      <c r="R81" s="133">
        <v>363.77</v>
      </c>
      <c r="S81" s="133">
        <v>438.62</v>
      </c>
      <c r="T81" s="133">
        <v>513.46</v>
      </c>
      <c r="U81" s="133">
        <v>588.30999999999995</v>
      </c>
      <c r="V81" s="133">
        <v>648.17999999999995</v>
      </c>
      <c r="W81" s="133">
        <v>723.03</v>
      </c>
      <c r="X81" s="133">
        <v>797.88</v>
      </c>
      <c r="Y81" s="133">
        <v>872.72</v>
      </c>
      <c r="Z81" s="133">
        <v>947.57</v>
      </c>
      <c r="AA81" s="133">
        <v>1007.44</v>
      </c>
      <c r="AB81" s="133">
        <v>1094.1099999999999</v>
      </c>
      <c r="AC81" s="133">
        <v>1178.74</v>
      </c>
      <c r="AD81" s="133">
        <v>1263.3599999999999</v>
      </c>
      <c r="AE81" s="133">
        <v>1347.98</v>
      </c>
      <c r="AF81" s="133">
        <v>1415.68</v>
      </c>
      <c r="AG81" s="133">
        <v>1500.31</v>
      </c>
      <c r="AH81" s="133">
        <v>1591.87</v>
      </c>
      <c r="AI81" s="133">
        <v>1681.39</v>
      </c>
      <c r="AJ81" s="133">
        <v>1770.92</v>
      </c>
      <c r="AK81" s="133">
        <v>1860.44</v>
      </c>
      <c r="AL81" s="133">
        <v>1938.31</v>
      </c>
      <c r="AM81" s="133">
        <v>2017.23</v>
      </c>
      <c r="AN81" s="133">
        <v>2090.1999999999998</v>
      </c>
      <c r="AO81" s="133">
        <v>2163.16</v>
      </c>
      <c r="AP81" s="133">
        <v>2163.16</v>
      </c>
      <c r="AQ81" s="133">
        <v>2163.16</v>
      </c>
      <c r="AR81" s="133">
        <v>2236.13</v>
      </c>
      <c r="AS81" s="133">
        <v>2295.06</v>
      </c>
      <c r="AT81" s="133">
        <v>2346.86</v>
      </c>
      <c r="AU81" s="133">
        <v>2398.65</v>
      </c>
      <c r="AV81" s="133">
        <v>2444.27</v>
      </c>
      <c r="AW81" s="133">
        <v>2480.6</v>
      </c>
      <c r="AX81" s="133">
        <v>2503.67</v>
      </c>
      <c r="AY81" s="133">
        <v>2510</v>
      </c>
      <c r="AZ81" s="133">
        <v>2510</v>
      </c>
      <c r="BA81" s="133">
        <v>2510</v>
      </c>
      <c r="BB81" s="133">
        <v>2510</v>
      </c>
      <c r="BC81" s="133">
        <v>2510</v>
      </c>
      <c r="BD81" s="133">
        <v>2510</v>
      </c>
      <c r="BE81" s="133">
        <v>2510</v>
      </c>
      <c r="BF81" s="133">
        <v>2510</v>
      </c>
      <c r="BG81" s="133">
        <v>2510</v>
      </c>
      <c r="BH81" s="133">
        <v>2510</v>
      </c>
      <c r="BI81" s="133">
        <v>2510</v>
      </c>
      <c r="BJ81" s="133">
        <v>2510</v>
      </c>
      <c r="BK81" s="133">
        <v>2510</v>
      </c>
      <c r="BL81" s="133">
        <v>2510</v>
      </c>
      <c r="BM81" s="133">
        <v>2510</v>
      </c>
      <c r="BN81" s="133">
        <v>2510</v>
      </c>
      <c r="BO81" s="133">
        <v>2510</v>
      </c>
      <c r="BP81" s="133">
        <v>2510</v>
      </c>
    </row>
    <row r="82" spans="1:68" s="32" customFormat="1" x14ac:dyDescent="0.2">
      <c r="A82" s="39"/>
      <c r="B82" s="32" t="str">
        <f t="shared" si="128"/>
        <v>470</v>
      </c>
      <c r="C82" s="44" t="s">
        <v>252</v>
      </c>
      <c r="D82" s="44">
        <v>5466</v>
      </c>
      <c r="E82" s="44">
        <v>0</v>
      </c>
      <c r="F82" s="44">
        <v>5466</v>
      </c>
      <c r="G82" s="44" t="s">
        <v>213</v>
      </c>
      <c r="H82" s="133">
        <v>33.06</v>
      </c>
      <c r="I82" s="133">
        <v>67.180000000000007</v>
      </c>
      <c r="J82" s="133">
        <v>101.31</v>
      </c>
      <c r="K82" s="133">
        <v>127.54</v>
      </c>
      <c r="L82" s="133">
        <v>159</v>
      </c>
      <c r="M82" s="144">
        <v>232.29</v>
      </c>
      <c r="N82" s="144">
        <v>305.57</v>
      </c>
      <c r="O82" s="144">
        <v>378.86</v>
      </c>
      <c r="P82" s="154">
        <v>456.48</v>
      </c>
      <c r="Q82" s="133">
        <v>518.58000000000004</v>
      </c>
      <c r="R82" s="133">
        <v>596.04999999999995</v>
      </c>
      <c r="S82" s="133">
        <v>769.36</v>
      </c>
      <c r="T82" s="133">
        <v>966.67</v>
      </c>
      <c r="U82" s="133">
        <v>1163.33</v>
      </c>
      <c r="V82" s="133">
        <v>1319.85</v>
      </c>
      <c r="W82" s="133">
        <v>1515.5</v>
      </c>
      <c r="X82" s="133">
        <v>1711.15</v>
      </c>
      <c r="Y82" s="133">
        <v>1906.8</v>
      </c>
      <c r="Z82" s="133">
        <v>2084.11</v>
      </c>
      <c r="AA82" s="133">
        <v>2216.1799999999998</v>
      </c>
      <c r="AB82" s="133">
        <v>2417.62</v>
      </c>
      <c r="AC82" s="133">
        <v>2609.38</v>
      </c>
      <c r="AD82" s="133">
        <v>2801.8</v>
      </c>
      <c r="AE82" s="133">
        <v>2982.52</v>
      </c>
      <c r="AF82" s="133">
        <v>3112.54</v>
      </c>
      <c r="AG82" s="133">
        <v>3275.06</v>
      </c>
      <c r="AH82" s="133">
        <v>3466.28</v>
      </c>
      <c r="AI82" s="133">
        <v>3656.63</v>
      </c>
      <c r="AJ82" s="133">
        <v>3828.98</v>
      </c>
      <c r="AK82" s="133">
        <v>4027.44</v>
      </c>
      <c r="AL82" s="133">
        <v>4212.22</v>
      </c>
      <c r="AM82" s="133">
        <v>4411.71</v>
      </c>
      <c r="AN82" s="133">
        <v>4600.99</v>
      </c>
      <c r="AO82" s="133">
        <v>4750.38</v>
      </c>
      <c r="AP82" s="133">
        <v>4750.38</v>
      </c>
      <c r="AQ82" s="133">
        <v>4750.38</v>
      </c>
      <c r="AR82" s="133">
        <v>4861.17</v>
      </c>
      <c r="AS82" s="133">
        <v>4970.75</v>
      </c>
      <c r="AT82" s="133">
        <v>5081.9399999999996</v>
      </c>
      <c r="AU82" s="133">
        <v>5187.5200000000004</v>
      </c>
      <c r="AV82" s="133">
        <v>5284.68</v>
      </c>
      <c r="AW82" s="133">
        <v>5377.55</v>
      </c>
      <c r="AX82" s="133">
        <v>5433.15</v>
      </c>
      <c r="AY82" s="133">
        <v>5451.88</v>
      </c>
      <c r="AZ82" s="133">
        <v>5453.3</v>
      </c>
      <c r="BA82" s="133">
        <v>5454.7</v>
      </c>
      <c r="BB82" s="133">
        <v>5455.4</v>
      </c>
      <c r="BC82" s="133">
        <v>5456.23</v>
      </c>
      <c r="BD82" s="133">
        <v>5457.5</v>
      </c>
      <c r="BE82" s="133">
        <v>5458.8</v>
      </c>
      <c r="BF82" s="133">
        <v>5459</v>
      </c>
      <c r="BG82" s="133">
        <v>5459.1</v>
      </c>
      <c r="BH82" s="133">
        <v>5459.27</v>
      </c>
      <c r="BI82" s="133">
        <v>5459.63</v>
      </c>
      <c r="BJ82" s="133">
        <v>5460.13</v>
      </c>
      <c r="BK82" s="133">
        <v>5461.23</v>
      </c>
      <c r="BL82" s="133">
        <v>5462.1</v>
      </c>
      <c r="BM82" s="133">
        <v>5463.1</v>
      </c>
      <c r="BN82" s="133">
        <v>5464.2</v>
      </c>
      <c r="BO82" s="133">
        <v>5465.1</v>
      </c>
      <c r="BP82" s="133">
        <v>5466</v>
      </c>
    </row>
    <row r="83" spans="1:68" s="32" customFormat="1" x14ac:dyDescent="0.2">
      <c r="A83" s="39"/>
      <c r="B83" s="32" t="str">
        <f t="shared" si="128"/>
        <v>480</v>
      </c>
      <c r="C83" s="132" t="s">
        <v>253</v>
      </c>
      <c r="D83" s="132">
        <v>266</v>
      </c>
      <c r="E83" s="132">
        <v>0</v>
      </c>
      <c r="F83" s="132">
        <v>266</v>
      </c>
      <c r="G83" s="132" t="s">
        <v>213</v>
      </c>
      <c r="H83" s="133">
        <v>3.21</v>
      </c>
      <c r="I83" s="133">
        <v>6.43</v>
      </c>
      <c r="J83" s="133">
        <v>9</v>
      </c>
      <c r="K83" s="133">
        <v>9</v>
      </c>
      <c r="L83" s="133">
        <v>9</v>
      </c>
      <c r="M83" s="144">
        <v>23.33</v>
      </c>
      <c r="N83" s="144">
        <v>37.67</v>
      </c>
      <c r="O83" s="144">
        <v>52</v>
      </c>
      <c r="P83" s="154">
        <v>66.33</v>
      </c>
      <c r="Q83" s="133">
        <v>77.8</v>
      </c>
      <c r="R83" s="133">
        <v>92.13</v>
      </c>
      <c r="S83" s="133">
        <v>104.98</v>
      </c>
      <c r="T83" s="133">
        <v>117.46</v>
      </c>
      <c r="U83" s="133">
        <v>129.94</v>
      </c>
      <c r="V83" s="133">
        <v>139.91999999999999</v>
      </c>
      <c r="W83" s="133">
        <v>152.4</v>
      </c>
      <c r="X83" s="133">
        <v>167.47</v>
      </c>
      <c r="Y83" s="133">
        <v>183.2</v>
      </c>
      <c r="Z83" s="133">
        <v>198.93</v>
      </c>
      <c r="AA83" s="133">
        <v>211.51</v>
      </c>
      <c r="AB83" s="133">
        <v>225.3</v>
      </c>
      <c r="AC83" s="133">
        <v>235.4</v>
      </c>
      <c r="AD83" s="133">
        <v>243.9</v>
      </c>
      <c r="AE83" s="133">
        <v>252.4</v>
      </c>
      <c r="AF83" s="133">
        <v>257.2</v>
      </c>
      <c r="AG83" s="133">
        <v>260.7</v>
      </c>
      <c r="AH83" s="133">
        <v>263.2</v>
      </c>
      <c r="AI83" s="133">
        <v>264.2</v>
      </c>
      <c r="AJ83" s="133">
        <v>265.2</v>
      </c>
      <c r="AK83" s="133">
        <v>266</v>
      </c>
      <c r="AL83" s="133">
        <v>266</v>
      </c>
      <c r="AM83" s="133">
        <v>266</v>
      </c>
      <c r="AN83" s="133">
        <v>266</v>
      </c>
      <c r="AO83" s="133">
        <v>266</v>
      </c>
      <c r="AP83" s="133">
        <v>266</v>
      </c>
      <c r="AQ83" s="133">
        <v>266</v>
      </c>
      <c r="AR83" s="133">
        <v>266</v>
      </c>
      <c r="AS83" s="133">
        <v>266</v>
      </c>
      <c r="AT83" s="133">
        <v>266</v>
      </c>
      <c r="AU83" s="133">
        <v>266</v>
      </c>
      <c r="AV83" s="133">
        <v>266</v>
      </c>
      <c r="AW83" s="133">
        <v>266</v>
      </c>
      <c r="AX83" s="133">
        <v>266</v>
      </c>
      <c r="AY83" s="133">
        <v>266</v>
      </c>
      <c r="AZ83" s="133">
        <v>266</v>
      </c>
      <c r="BA83" s="133">
        <v>266</v>
      </c>
      <c r="BB83" s="133">
        <v>266</v>
      </c>
      <c r="BC83" s="133">
        <v>266</v>
      </c>
      <c r="BD83" s="133">
        <v>266</v>
      </c>
      <c r="BE83" s="133">
        <v>266</v>
      </c>
      <c r="BF83" s="133">
        <v>266</v>
      </c>
      <c r="BG83" s="133">
        <v>266</v>
      </c>
      <c r="BH83" s="133">
        <v>266</v>
      </c>
      <c r="BI83" s="133">
        <v>266</v>
      </c>
      <c r="BJ83" s="133">
        <v>266</v>
      </c>
      <c r="BK83" s="133">
        <v>266</v>
      </c>
      <c r="BL83" s="133">
        <v>266</v>
      </c>
      <c r="BM83" s="133">
        <v>266</v>
      </c>
      <c r="BN83" s="133">
        <v>266</v>
      </c>
      <c r="BO83" s="133">
        <v>266</v>
      </c>
      <c r="BP83" s="133">
        <v>266</v>
      </c>
    </row>
    <row r="84" spans="1:68" s="32" customFormat="1" x14ac:dyDescent="0.2">
      <c r="A84" s="39"/>
      <c r="B84" s="32" t="str">
        <f t="shared" si="128"/>
        <v>490</v>
      </c>
      <c r="C84" s="44" t="s">
        <v>227</v>
      </c>
      <c r="D84" s="44">
        <v>204</v>
      </c>
      <c r="E84" s="44">
        <v>0</v>
      </c>
      <c r="F84" s="44">
        <v>204</v>
      </c>
      <c r="G84" s="44" t="s">
        <v>213</v>
      </c>
      <c r="H84" s="133"/>
      <c r="I84" s="133"/>
      <c r="J84" s="133"/>
      <c r="K84" s="133"/>
      <c r="L84" s="133"/>
      <c r="M84" s="144">
        <v>5</v>
      </c>
      <c r="N84" s="144">
        <v>10</v>
      </c>
      <c r="O84" s="144">
        <v>15</v>
      </c>
      <c r="P84" s="154">
        <v>20</v>
      </c>
      <c r="Q84" s="133">
        <v>24</v>
      </c>
      <c r="R84" s="133">
        <v>29</v>
      </c>
      <c r="S84" s="133">
        <v>34</v>
      </c>
      <c r="T84" s="133">
        <v>39</v>
      </c>
      <c r="U84" s="133">
        <v>44</v>
      </c>
      <c r="V84" s="133">
        <v>48</v>
      </c>
      <c r="W84" s="133">
        <v>53</v>
      </c>
      <c r="X84" s="133">
        <v>58</v>
      </c>
      <c r="Y84" s="133">
        <v>63</v>
      </c>
      <c r="Z84" s="133">
        <v>68</v>
      </c>
      <c r="AA84" s="133">
        <v>72</v>
      </c>
      <c r="AB84" s="133">
        <v>77</v>
      </c>
      <c r="AC84" s="133">
        <v>82</v>
      </c>
      <c r="AD84" s="133">
        <v>87</v>
      </c>
      <c r="AE84" s="133">
        <v>92</v>
      </c>
      <c r="AF84" s="133">
        <v>96</v>
      </c>
      <c r="AG84" s="133">
        <v>101</v>
      </c>
      <c r="AH84" s="133">
        <v>106</v>
      </c>
      <c r="AI84" s="133">
        <v>111</v>
      </c>
      <c r="AJ84" s="133">
        <v>116</v>
      </c>
      <c r="AK84" s="133">
        <v>121</v>
      </c>
      <c r="AL84" s="133">
        <v>126</v>
      </c>
      <c r="AM84" s="133">
        <v>131</v>
      </c>
      <c r="AN84" s="133">
        <v>136</v>
      </c>
      <c r="AO84" s="133">
        <v>141</v>
      </c>
      <c r="AP84" s="133">
        <v>141</v>
      </c>
      <c r="AQ84" s="133">
        <v>141</v>
      </c>
      <c r="AR84" s="133">
        <v>146</v>
      </c>
      <c r="AS84" s="133">
        <v>151</v>
      </c>
      <c r="AT84" s="133">
        <v>156</v>
      </c>
      <c r="AU84" s="133">
        <v>161</v>
      </c>
      <c r="AV84" s="133">
        <v>166</v>
      </c>
      <c r="AW84" s="133">
        <v>171</v>
      </c>
      <c r="AX84" s="133">
        <v>175</v>
      </c>
      <c r="AY84" s="133">
        <v>180</v>
      </c>
      <c r="AZ84" s="133">
        <v>181.2</v>
      </c>
      <c r="BA84" s="133">
        <v>182.7</v>
      </c>
      <c r="BB84" s="133">
        <v>184.2</v>
      </c>
      <c r="BC84" s="133">
        <v>185.4</v>
      </c>
      <c r="BD84" s="133">
        <v>186.9</v>
      </c>
      <c r="BE84" s="133">
        <v>188.4</v>
      </c>
      <c r="BF84" s="133">
        <v>189.9</v>
      </c>
      <c r="BG84" s="133">
        <v>191.4</v>
      </c>
      <c r="BH84" s="133">
        <v>192.9</v>
      </c>
      <c r="BI84" s="133">
        <v>194.4</v>
      </c>
      <c r="BJ84" s="133">
        <v>195.9</v>
      </c>
      <c r="BK84" s="133">
        <v>197.4</v>
      </c>
      <c r="BL84" s="133">
        <v>198.6</v>
      </c>
      <c r="BM84" s="133">
        <v>200.1</v>
      </c>
      <c r="BN84" s="133">
        <v>201.6</v>
      </c>
      <c r="BO84" s="133">
        <v>203.1</v>
      </c>
      <c r="BP84" s="133">
        <v>204</v>
      </c>
    </row>
    <row r="85" spans="1:68" s="32" customFormat="1" x14ac:dyDescent="0.2">
      <c r="A85" s="39"/>
      <c r="C85" s="132"/>
      <c r="D85" s="132"/>
      <c r="E85" s="132"/>
      <c r="F85" s="132"/>
      <c r="G85" s="132"/>
      <c r="H85" s="133"/>
      <c r="I85" s="133"/>
      <c r="J85" s="133"/>
      <c r="K85" s="133"/>
      <c r="L85" s="133"/>
      <c r="M85" s="144"/>
      <c r="N85" s="144"/>
      <c r="O85" s="144"/>
      <c r="P85" s="154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</row>
    <row r="86" spans="1:68" s="32" customFormat="1" x14ac:dyDescent="0.2">
      <c r="A86" s="39"/>
      <c r="C86" s="44"/>
      <c r="D86" s="44"/>
      <c r="E86" s="44"/>
      <c r="F86" s="44"/>
      <c r="G86" s="44"/>
      <c r="H86" s="132"/>
      <c r="I86" s="132"/>
      <c r="J86" s="132"/>
      <c r="K86" s="132"/>
      <c r="L86" s="132"/>
      <c r="M86" s="143"/>
      <c r="N86" s="144"/>
      <c r="O86" s="144"/>
      <c r="P86" s="145"/>
      <c r="Q86" s="144"/>
      <c r="R86" s="144"/>
      <c r="S86" s="132"/>
      <c r="T86" s="141"/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  <c r="AO86" s="132"/>
      <c r="AP86" s="132"/>
      <c r="AQ86" s="132"/>
      <c r="AR86" s="132"/>
      <c r="AS86" s="132"/>
      <c r="AT86" s="132"/>
      <c r="AU86" s="132"/>
      <c r="AV86" s="132"/>
      <c r="AW86" s="132"/>
      <c r="AX86" s="132"/>
      <c r="AY86" s="132"/>
      <c r="AZ86" s="132"/>
      <c r="BA86" s="132"/>
      <c r="BB86" s="132"/>
      <c r="BC86" s="132"/>
      <c r="BD86" s="132"/>
      <c r="BE86" s="132"/>
      <c r="BF86" s="132"/>
      <c r="BG86" s="132"/>
      <c r="BH86" s="132"/>
      <c r="BI86" s="132"/>
      <c r="BJ86" s="132"/>
      <c r="BK86" s="132"/>
      <c r="BL86" s="132"/>
      <c r="BM86" s="132"/>
      <c r="BN86" s="132"/>
      <c r="BO86" s="132"/>
      <c r="BP86" s="132"/>
    </row>
    <row r="87" spans="1:68" s="32" customFormat="1" x14ac:dyDescent="0.2">
      <c r="A87" s="39"/>
      <c r="B87" s="32" t="str">
        <f t="shared" si="128"/>
        <v/>
      </c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43"/>
      <c r="N87" s="144"/>
      <c r="O87" s="144"/>
      <c r="P87" s="145"/>
      <c r="Q87" s="144"/>
      <c r="R87" s="144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  <c r="BA87" s="132"/>
      <c r="BB87" s="132"/>
      <c r="BC87" s="132"/>
      <c r="BD87" s="132"/>
      <c r="BE87" s="132"/>
      <c r="BF87" s="132"/>
      <c r="BG87" s="132"/>
      <c r="BH87" s="132"/>
      <c r="BI87" s="132"/>
      <c r="BJ87" s="132"/>
      <c r="BK87" s="132"/>
      <c r="BL87" s="132"/>
      <c r="BM87" s="132"/>
      <c r="BN87" s="132"/>
      <c r="BO87" s="132"/>
      <c r="BP87" s="132"/>
    </row>
    <row r="88" spans="1:68" x14ac:dyDescent="0.2">
      <c r="A88" s="39"/>
      <c r="B88" s="32" t="str">
        <f t="shared" si="128"/>
        <v/>
      </c>
      <c r="C88" s="135"/>
      <c r="D88" s="135"/>
      <c r="E88" s="135"/>
      <c r="F88" s="135"/>
      <c r="G88" s="135"/>
      <c r="H88" s="132"/>
      <c r="I88" s="132"/>
      <c r="J88" s="132"/>
      <c r="K88" s="132"/>
      <c r="L88" s="132"/>
      <c r="M88" s="143"/>
      <c r="N88" s="144"/>
      <c r="O88" s="144"/>
      <c r="P88" s="145"/>
      <c r="Q88" s="142"/>
      <c r="R88" s="142"/>
      <c r="S88" s="142"/>
      <c r="T88" s="141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</row>
    <row r="89" spans="1:68" x14ac:dyDescent="0.2">
      <c r="A89" s="39"/>
      <c r="B89" s="32" t="str">
        <f t="shared" si="128"/>
        <v/>
      </c>
      <c r="C89" s="154"/>
      <c r="D89" s="154"/>
      <c r="E89" s="154"/>
      <c r="F89" s="154"/>
      <c r="G89" s="154"/>
      <c r="H89" s="132"/>
      <c r="I89" s="132"/>
      <c r="J89" s="132"/>
      <c r="K89" s="132"/>
      <c r="L89" s="132"/>
      <c r="M89" s="143"/>
      <c r="N89" s="144"/>
      <c r="O89" s="144"/>
      <c r="P89" s="145"/>
      <c r="Q89" s="142"/>
      <c r="R89" s="142"/>
      <c r="S89" s="142"/>
      <c r="T89" s="141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132"/>
      <c r="AQ89" s="132"/>
      <c r="AR89" s="132"/>
      <c r="AS89" s="132"/>
      <c r="AT89" s="132"/>
      <c r="AU89" s="132"/>
      <c r="AV89" s="132"/>
      <c r="AW89" s="132"/>
      <c r="AX89" s="132"/>
      <c r="AY89" s="132"/>
      <c r="AZ89" s="132"/>
      <c r="BA89" s="132"/>
      <c r="BB89" s="132"/>
      <c r="BC89" s="132"/>
      <c r="BD89" s="132"/>
      <c r="BE89" s="132"/>
      <c r="BF89" s="132"/>
      <c r="BG89" s="132"/>
      <c r="BH89" s="132"/>
      <c r="BI89" s="132"/>
      <c r="BJ89" s="132"/>
      <c r="BK89" s="132"/>
      <c r="BL89" s="132"/>
      <c r="BM89" s="132"/>
      <c r="BN89" s="132"/>
      <c r="BO89" s="132"/>
      <c r="BP89" s="132"/>
    </row>
    <row r="90" spans="1:68" x14ac:dyDescent="0.2">
      <c r="A90" s="39"/>
      <c r="B90" s="32" t="str">
        <f t="shared" si="128"/>
        <v/>
      </c>
      <c r="C90" s="135"/>
      <c r="D90" s="135"/>
      <c r="E90" s="135"/>
      <c r="F90" s="135"/>
      <c r="G90" s="135"/>
      <c r="H90" s="132"/>
      <c r="I90" s="132"/>
      <c r="J90" s="132"/>
      <c r="K90" s="132"/>
      <c r="L90" s="132"/>
      <c r="M90" s="143"/>
      <c r="N90" s="144"/>
      <c r="O90" s="144"/>
      <c r="P90" s="145"/>
      <c r="Q90" s="132"/>
      <c r="R90" s="132"/>
      <c r="S90" s="132"/>
      <c r="T90" s="141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2"/>
      <c r="AY90" s="132"/>
      <c r="AZ90" s="132"/>
      <c r="BA90" s="132"/>
      <c r="BB90" s="132"/>
      <c r="BC90" s="132"/>
      <c r="BD90" s="132"/>
      <c r="BE90" s="132"/>
      <c r="BF90" s="132"/>
      <c r="BG90" s="132"/>
      <c r="BH90" s="132"/>
      <c r="BI90" s="132"/>
      <c r="BJ90" s="132"/>
      <c r="BK90" s="132"/>
      <c r="BL90" s="132"/>
      <c r="BM90" s="132"/>
      <c r="BN90" s="132"/>
      <c r="BO90" s="132"/>
      <c r="BP90" s="132"/>
    </row>
    <row r="91" spans="1:68" x14ac:dyDescent="0.2">
      <c r="B91" s="32" t="str">
        <f t="shared" si="128"/>
        <v/>
      </c>
      <c r="C91" s="135"/>
      <c r="D91" s="135"/>
      <c r="E91" s="135"/>
      <c r="F91" s="135"/>
      <c r="G91" s="135"/>
      <c r="H91" s="132"/>
      <c r="I91" s="132"/>
      <c r="J91" s="132"/>
      <c r="K91" s="132"/>
      <c r="L91" s="132"/>
      <c r="M91" s="143"/>
      <c r="N91" s="144"/>
      <c r="O91" s="144"/>
      <c r="P91" s="145"/>
      <c r="Q91" s="132"/>
      <c r="R91" s="132"/>
      <c r="S91" s="132"/>
      <c r="T91" s="141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132"/>
      <c r="AQ91" s="132"/>
      <c r="AR91" s="132"/>
      <c r="AS91" s="132"/>
      <c r="AT91" s="132"/>
      <c r="AU91" s="132"/>
      <c r="AV91" s="132"/>
      <c r="AW91" s="132"/>
      <c r="AX91" s="132"/>
      <c r="AY91" s="132"/>
      <c r="AZ91" s="132"/>
      <c r="BA91" s="132"/>
      <c r="BB91" s="132"/>
      <c r="BC91" s="132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</row>
  </sheetData>
  <conditionalFormatting sqref="D62:AZ63 BI63:BN63 BF62:BJ62 BP62:BP63">
    <cfRule type="cellIs" dxfId="69" priority="4" operator="notEqual">
      <formula>0</formula>
    </cfRule>
  </conditionalFormatting>
  <conditionalFormatting sqref="BO63">
    <cfRule type="cellIs" dxfId="68" priority="3" operator="notEqual">
      <formula>0</formula>
    </cfRule>
  </conditionalFormatting>
  <conditionalFormatting sqref="BH63 BA63:BF63 BA62:BE62 BK62:BO62">
    <cfRule type="cellIs" dxfId="67" priority="2" operator="notEqual">
      <formula>0</formula>
    </cfRule>
  </conditionalFormatting>
  <conditionalFormatting sqref="BG63">
    <cfRule type="cellIs" dxfId="66" priority="1" operator="notEqual">
      <formula>0</formula>
    </cfRule>
  </conditionalFormatting>
  <pageMargins left="0.75" right="0.75" top="1" bottom="1" header="0.5" footer="0.5"/>
  <pageSetup fitToWidth="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C000"/>
    <pageSetUpPr fitToPage="1"/>
  </sheetPr>
  <dimension ref="A1:T115"/>
  <sheetViews>
    <sheetView tabSelected="1" zoomScale="85" zoomScaleNormal="85" workbookViewId="0">
      <selection activeCell="B1" sqref="B1"/>
    </sheetView>
  </sheetViews>
  <sheetFormatPr defaultRowHeight="12.75" outlineLevelRow="1" x14ac:dyDescent="0.2"/>
  <cols>
    <col min="1" max="1" width="5.7109375" style="127" customWidth="1"/>
    <col min="2" max="2" width="40.7109375" customWidth="1"/>
    <col min="3" max="5" width="12.7109375" customWidth="1"/>
    <col min="6" max="8" width="12.7109375" style="34" customWidth="1"/>
    <col min="9" max="9" width="13.7109375" style="34" customWidth="1"/>
    <col min="10" max="11" width="12.7109375" style="34" customWidth="1"/>
    <col min="12" max="17" width="12.7109375" customWidth="1"/>
    <col min="18" max="19" width="9.7109375" customWidth="1"/>
  </cols>
  <sheetData>
    <row r="1" spans="1:20" ht="18" x14ac:dyDescent="0.25">
      <c r="B1" s="31" t="str">
        <f>+Remaining!A1</f>
        <v>XXX001.8E Client Project Phase 1A Flowlines</v>
      </c>
      <c r="C1" s="31"/>
      <c r="D1" s="31"/>
      <c r="E1" s="31"/>
      <c r="F1" s="130"/>
      <c r="L1" s="63"/>
      <c r="M1" s="63"/>
      <c r="N1" s="63"/>
      <c r="Q1" s="214" t="s">
        <v>50</v>
      </c>
      <c r="R1" s="218">
        <f>+Remaining!T1</f>
        <v>42237</v>
      </c>
      <c r="S1" s="218"/>
    </row>
    <row r="2" spans="1:20" ht="18" x14ac:dyDescent="0.25">
      <c r="B2" s="7"/>
      <c r="C2" s="7"/>
      <c r="D2" s="7"/>
      <c r="E2" s="7"/>
      <c r="F2" s="52"/>
      <c r="G2" s="62"/>
      <c r="H2" s="52"/>
      <c r="I2" s="52"/>
      <c r="J2" s="118"/>
      <c r="K2" s="118"/>
      <c r="L2" s="119"/>
      <c r="M2" s="7"/>
      <c r="N2" s="7"/>
      <c r="O2" s="7"/>
      <c r="P2" s="7"/>
      <c r="Q2" s="7"/>
    </row>
    <row r="3" spans="1:20" x14ac:dyDescent="0.2">
      <c r="A3" s="187"/>
      <c r="B3" s="188" t="s">
        <v>66</v>
      </c>
      <c r="C3" s="174" t="s">
        <v>56</v>
      </c>
      <c r="D3" s="174" t="s">
        <v>171</v>
      </c>
      <c r="E3" s="174" t="s">
        <v>195</v>
      </c>
      <c r="F3" s="174" t="s">
        <v>171</v>
      </c>
      <c r="G3" s="174" t="s">
        <v>228</v>
      </c>
      <c r="H3" s="174" t="s">
        <v>71</v>
      </c>
      <c r="I3" s="174" t="s">
        <v>75</v>
      </c>
      <c r="J3" s="175" t="s">
        <v>56</v>
      </c>
      <c r="K3" s="198" t="s">
        <v>56</v>
      </c>
      <c r="L3" s="175" t="s">
        <v>63</v>
      </c>
      <c r="M3" s="176" t="s">
        <v>63</v>
      </c>
      <c r="N3" s="198" t="s">
        <v>78</v>
      </c>
      <c r="O3" s="176" t="s">
        <v>78</v>
      </c>
      <c r="P3" s="175" t="s">
        <v>194</v>
      </c>
      <c r="Q3" s="198" t="s">
        <v>194</v>
      </c>
      <c r="R3" s="219" t="s">
        <v>153</v>
      </c>
      <c r="S3" s="216" t="s">
        <v>152</v>
      </c>
    </row>
    <row r="4" spans="1:20" x14ac:dyDescent="0.2">
      <c r="A4" s="187"/>
      <c r="B4" s="189" t="s">
        <v>65</v>
      </c>
      <c r="C4" s="177" t="s">
        <v>31</v>
      </c>
      <c r="D4" s="177" t="s">
        <v>72</v>
      </c>
      <c r="E4" s="177" t="s">
        <v>31</v>
      </c>
      <c r="F4" s="177" t="s">
        <v>172</v>
      </c>
      <c r="G4" s="177" t="s">
        <v>72</v>
      </c>
      <c r="H4" s="177" t="s">
        <v>72</v>
      </c>
      <c r="I4" s="177" t="s">
        <v>190</v>
      </c>
      <c r="J4" s="178" t="s">
        <v>192</v>
      </c>
      <c r="K4" s="177" t="s">
        <v>191</v>
      </c>
      <c r="L4" s="178" t="s">
        <v>192</v>
      </c>
      <c r="M4" s="179" t="s">
        <v>191</v>
      </c>
      <c r="N4" s="177" t="s">
        <v>73</v>
      </c>
      <c r="O4" s="179" t="s">
        <v>193</v>
      </c>
      <c r="P4" s="178" t="s">
        <v>73</v>
      </c>
      <c r="Q4" s="177" t="s">
        <v>193</v>
      </c>
      <c r="R4" s="220"/>
      <c r="S4" s="217"/>
    </row>
    <row r="5" spans="1:20" ht="25.5" customHeight="1" x14ac:dyDescent="0.25">
      <c r="A5" s="173" t="str">
        <f>Remaining!A5</f>
        <v>01.</v>
      </c>
      <c r="B5" s="184" t="str">
        <f>Remaining!B5</f>
        <v>Project Management</v>
      </c>
      <c r="C5" s="180">
        <f>SUM(C6:C11)</f>
        <v>2601</v>
      </c>
      <c r="D5" s="180">
        <f>SUM(D6:D11)</f>
        <v>0</v>
      </c>
      <c r="E5" s="180">
        <f>SUM(E6:E11)</f>
        <v>2601</v>
      </c>
      <c r="F5" s="180">
        <f t="shared" ref="F5:L5" si="0">SUM(F6:F11)</f>
        <v>0</v>
      </c>
      <c r="G5" s="180">
        <f t="shared" si="0"/>
        <v>0</v>
      </c>
      <c r="H5" s="180">
        <f t="shared" si="0"/>
        <v>0</v>
      </c>
      <c r="I5" s="180">
        <f t="shared" si="0"/>
        <v>2601</v>
      </c>
      <c r="J5" s="191">
        <f t="shared" si="0"/>
        <v>866.2</v>
      </c>
      <c r="K5" s="190">
        <f>IFERROR(J5/$C5,0)</f>
        <v>0.33302575932333722</v>
      </c>
      <c r="L5" s="191">
        <f t="shared" si="0"/>
        <v>866.2</v>
      </c>
      <c r="M5" s="190">
        <f>IFERROR(L5/$E5,0)</f>
        <v>0.33302575932333722</v>
      </c>
      <c r="N5" s="191">
        <f>SUM(N6:N11)</f>
        <v>1077.25</v>
      </c>
      <c r="O5" s="190">
        <f>IFERROR(N5/$E5,0)</f>
        <v>0.41416762783544792</v>
      </c>
      <c r="P5" s="191">
        <f>SUM(P6:P11)</f>
        <v>1077.25</v>
      </c>
      <c r="Q5" s="190">
        <f>IFERROR(P5/$E5,0)</f>
        <v>0.41416762783544792</v>
      </c>
      <c r="R5" s="199">
        <f>IFERROR(N5/P5,0)</f>
        <v>1</v>
      </c>
      <c r="S5" s="200">
        <f>IFERROR(N5/L5,0)</f>
        <v>1.2436504271530824</v>
      </c>
    </row>
    <row r="6" spans="1:20" s="34" customFormat="1" ht="15.75" customHeight="1" x14ac:dyDescent="0.2">
      <c r="A6" s="129">
        <f>Remaining!A6</f>
        <v>200</v>
      </c>
      <c r="B6" s="185" t="str">
        <f>Remaining!B6</f>
        <v xml:space="preserve">Project Management             </v>
      </c>
      <c r="C6" s="161">
        <f>Remaining!C6</f>
        <v>1306</v>
      </c>
      <c r="D6" s="161">
        <f>Remaining!D6</f>
        <v>0</v>
      </c>
      <c r="E6" s="161">
        <f>+C6+D6</f>
        <v>1306</v>
      </c>
      <c r="F6" s="161">
        <f>+Remaining!L6</f>
        <v>0</v>
      </c>
      <c r="G6" s="161">
        <f>P6-N6-F6</f>
        <v>0</v>
      </c>
      <c r="H6" s="161">
        <f>+Remaining!H6</f>
        <v>0</v>
      </c>
      <c r="I6" s="161">
        <f>+E6+G6+F6+H6</f>
        <v>1306</v>
      </c>
      <c r="J6" s="120">
        <f>HLOOKUP($R$1,Baseline!$H$4:$BP$57,3, FALSE)</f>
        <v>452</v>
      </c>
      <c r="K6" s="121">
        <f>IFERROR(J6/$C6,0)</f>
        <v>0.34609494640122512</v>
      </c>
      <c r="L6" s="120">
        <f>J6+HLOOKUP($R$1,MOC!$H$4:$BP$57,3, FALSE)</f>
        <v>452</v>
      </c>
      <c r="M6" s="121">
        <f>IFERROR(L6/$E6,0)</f>
        <v>0.34609494640122512</v>
      </c>
      <c r="N6" s="120">
        <f>+Progress!E6</f>
        <v>393</v>
      </c>
      <c r="O6" s="121">
        <f>IFERROR(N6/$E6,0)</f>
        <v>0.30091883614088821</v>
      </c>
      <c r="P6" s="120">
        <f>+Remaining!S6</f>
        <v>393</v>
      </c>
      <c r="Q6" s="121">
        <f>IFERROR(P6/$E6,0)</f>
        <v>0.30091883614088821</v>
      </c>
      <c r="R6" s="192">
        <f>IFERROR(N6/P6,0)</f>
        <v>1</v>
      </c>
      <c r="S6" s="193">
        <f t="shared" ref="S6:S58" si="1">IFERROR(N6/L6,0)</f>
        <v>0.86946902654867253</v>
      </c>
      <c r="T6" s="87"/>
    </row>
    <row r="7" spans="1:20" s="34" customFormat="1" ht="15.75" customHeight="1" x14ac:dyDescent="0.2">
      <c r="A7" s="129">
        <f>Remaining!A7</f>
        <v>210</v>
      </c>
      <c r="B7" s="185" t="str">
        <f>Remaining!B7</f>
        <v xml:space="preserve">Project Engineer               </v>
      </c>
      <c r="C7" s="161">
        <f>Remaining!C7</f>
        <v>636</v>
      </c>
      <c r="D7" s="161">
        <f>Remaining!D7</f>
        <v>0</v>
      </c>
      <c r="E7" s="161">
        <f t="shared" ref="E7:E56" si="2">+C7+D7</f>
        <v>636</v>
      </c>
      <c r="F7" s="161">
        <f>+Remaining!L7</f>
        <v>0</v>
      </c>
      <c r="G7" s="161">
        <f t="shared" ref="G7:G56" si="3">P7-N7-F7</f>
        <v>0</v>
      </c>
      <c r="H7" s="161">
        <f>+Remaining!H7</f>
        <v>0</v>
      </c>
      <c r="I7" s="161">
        <f t="shared" ref="I7:I56" si="4">+E7+G7+F7+H7</f>
        <v>636</v>
      </c>
      <c r="J7" s="120">
        <f>HLOOKUP($R$1,Baseline!$H$4:$BP$57,4, FALSE)</f>
        <v>185.6</v>
      </c>
      <c r="K7" s="121">
        <f>IFERROR(J7/$C7,0)</f>
        <v>0.29182389937106917</v>
      </c>
      <c r="L7" s="120">
        <f>J7+HLOOKUP($R$1,MOC!$H$4:$BP$57,4, FALSE)</f>
        <v>185.6</v>
      </c>
      <c r="M7" s="121">
        <f t="shared" ref="M7:M56" si="5">IFERROR(L7/$E7,0)</f>
        <v>0.29182389937106917</v>
      </c>
      <c r="N7" s="120">
        <f>+Progress!E7</f>
        <v>360.5</v>
      </c>
      <c r="O7" s="121">
        <f t="shared" ref="O7:O56" si="6">IFERROR(N7/$E7,0)</f>
        <v>0.56682389937106914</v>
      </c>
      <c r="P7" s="120">
        <f>+Remaining!S7</f>
        <v>360.5</v>
      </c>
      <c r="Q7" s="121">
        <f>IFERROR(P7/$E7,0)</f>
        <v>0.56682389937106914</v>
      </c>
      <c r="R7" s="192">
        <f t="shared" ref="R7:R58" si="7">IFERROR(N7/P7,0)</f>
        <v>1</v>
      </c>
      <c r="S7" s="193">
        <f t="shared" si="1"/>
        <v>1.9423491379310345</v>
      </c>
      <c r="T7" s="87"/>
    </row>
    <row r="8" spans="1:20" s="34" customFormat="1" ht="15.75" customHeight="1" x14ac:dyDescent="0.2">
      <c r="A8" s="129">
        <f>Remaining!A8</f>
        <v>240</v>
      </c>
      <c r="B8" s="185" t="str">
        <f>Remaining!B8</f>
        <v xml:space="preserve">Quality Assurance              </v>
      </c>
      <c r="C8" s="161">
        <f>Remaining!C8</f>
        <v>136</v>
      </c>
      <c r="D8" s="161">
        <f>Remaining!D8</f>
        <v>0</v>
      </c>
      <c r="E8" s="161">
        <f t="shared" si="2"/>
        <v>136</v>
      </c>
      <c r="F8" s="161">
        <f>+Remaining!L8</f>
        <v>0</v>
      </c>
      <c r="G8" s="161">
        <f t="shared" si="3"/>
        <v>0</v>
      </c>
      <c r="H8" s="161">
        <f>+Remaining!H8</f>
        <v>0</v>
      </c>
      <c r="I8" s="161">
        <f t="shared" si="4"/>
        <v>136</v>
      </c>
      <c r="J8" s="120">
        <f>HLOOKUP($R$1,Baseline!$H$4:$BP$57,5, FALSE)</f>
        <v>62.8</v>
      </c>
      <c r="K8" s="121">
        <f t="shared" ref="K8:K56" si="8">IFERROR(J8/$C8,0)</f>
        <v>0.46176470588235291</v>
      </c>
      <c r="L8" s="120">
        <f>J8+HLOOKUP($R$1,MOC!$H$4:$BP$57,5, FALSE)</f>
        <v>62.8</v>
      </c>
      <c r="M8" s="121">
        <f t="shared" si="5"/>
        <v>0.46176470588235291</v>
      </c>
      <c r="N8" s="120">
        <f>+Progress!E8</f>
        <v>60.5</v>
      </c>
      <c r="O8" s="121">
        <f t="shared" si="6"/>
        <v>0.44485294117647056</v>
      </c>
      <c r="P8" s="120">
        <f>+Remaining!S8</f>
        <v>60.5</v>
      </c>
      <c r="Q8" s="121">
        <f t="shared" ref="Q8:Q56" si="9">IFERROR(P8/$E8,0)</f>
        <v>0.44485294117647056</v>
      </c>
      <c r="R8" s="192">
        <f t="shared" si="7"/>
        <v>1</v>
      </c>
      <c r="S8" s="193">
        <f t="shared" si="1"/>
        <v>0.96337579617834401</v>
      </c>
      <c r="T8" s="87"/>
    </row>
    <row r="9" spans="1:20" s="34" customFormat="1" ht="15.75" customHeight="1" x14ac:dyDescent="0.2">
      <c r="A9" s="129">
        <f>Remaining!A9</f>
        <v>290</v>
      </c>
      <c r="B9" s="185" t="str">
        <f>Remaining!B9</f>
        <v xml:space="preserve">Project Administration       </v>
      </c>
      <c r="C9" s="161">
        <f>Remaining!C9</f>
        <v>483</v>
      </c>
      <c r="D9" s="161">
        <f>Remaining!D9</f>
        <v>0</v>
      </c>
      <c r="E9" s="161">
        <f t="shared" si="2"/>
        <v>483</v>
      </c>
      <c r="F9" s="161">
        <f>+Remaining!L9</f>
        <v>0</v>
      </c>
      <c r="G9" s="161">
        <f t="shared" si="3"/>
        <v>0</v>
      </c>
      <c r="H9" s="161">
        <f>+Remaining!H9</f>
        <v>0</v>
      </c>
      <c r="I9" s="161">
        <f t="shared" si="4"/>
        <v>483</v>
      </c>
      <c r="J9" s="120">
        <f>HLOOKUP($R$1,Baseline!$H$4:$BP$57,6, FALSE)</f>
        <v>165.8</v>
      </c>
      <c r="K9" s="121">
        <f t="shared" si="8"/>
        <v>0.34327122153209111</v>
      </c>
      <c r="L9" s="120">
        <f>J9+HLOOKUP($R$1,MOC!$H$4:$BP$57,6, FALSE)</f>
        <v>165.8</v>
      </c>
      <c r="M9" s="121">
        <f t="shared" si="5"/>
        <v>0.34327122153209111</v>
      </c>
      <c r="N9" s="120">
        <f>+Progress!E9</f>
        <v>263.25</v>
      </c>
      <c r="O9" s="121">
        <f t="shared" si="6"/>
        <v>0.54503105590062106</v>
      </c>
      <c r="P9" s="120">
        <f>+Remaining!S9</f>
        <v>263.25</v>
      </c>
      <c r="Q9" s="121">
        <f t="shared" si="9"/>
        <v>0.54503105590062106</v>
      </c>
      <c r="R9" s="192">
        <f t="shared" si="7"/>
        <v>1</v>
      </c>
      <c r="S9" s="193">
        <f t="shared" si="1"/>
        <v>1.5877563329312423</v>
      </c>
      <c r="T9" s="87"/>
    </row>
    <row r="10" spans="1:20" s="34" customFormat="1" ht="15.75" customHeight="1" x14ac:dyDescent="0.2">
      <c r="A10" s="129">
        <f>Remaining!A10</f>
        <v>390</v>
      </c>
      <c r="B10" s="185" t="str">
        <f>Remaining!B10</f>
        <v>Regulatory Affairs</v>
      </c>
      <c r="C10" s="161">
        <f>Remaining!C10</f>
        <v>40</v>
      </c>
      <c r="D10" s="161">
        <f>Remaining!D10</f>
        <v>0</v>
      </c>
      <c r="E10" s="161">
        <f t="shared" si="2"/>
        <v>40</v>
      </c>
      <c r="F10" s="161">
        <f>+Remaining!L10</f>
        <v>0</v>
      </c>
      <c r="G10" s="161">
        <f t="shared" si="3"/>
        <v>0</v>
      </c>
      <c r="H10" s="161">
        <f>+Remaining!H10</f>
        <v>0</v>
      </c>
      <c r="I10" s="161">
        <f t="shared" si="4"/>
        <v>40</v>
      </c>
      <c r="J10" s="120">
        <f>HLOOKUP($R$1,Baseline!$H$4:$BP$57,7, FALSE)</f>
        <v>0</v>
      </c>
      <c r="K10" s="121">
        <f t="shared" si="8"/>
        <v>0</v>
      </c>
      <c r="L10" s="120">
        <f>J10+HLOOKUP($R$1,MOC!$H$4:$BP$57,7, FALSE)</f>
        <v>0</v>
      </c>
      <c r="M10" s="121">
        <f t="shared" si="5"/>
        <v>0</v>
      </c>
      <c r="N10" s="120">
        <f>+Progress!E10</f>
        <v>0</v>
      </c>
      <c r="O10" s="121">
        <f t="shared" si="6"/>
        <v>0</v>
      </c>
      <c r="P10" s="120">
        <f>+Remaining!S10</f>
        <v>0</v>
      </c>
      <c r="Q10" s="121">
        <f t="shared" si="9"/>
        <v>0</v>
      </c>
      <c r="R10" s="192">
        <f t="shared" si="7"/>
        <v>0</v>
      </c>
      <c r="S10" s="193">
        <f t="shared" si="1"/>
        <v>0</v>
      </c>
      <c r="T10" s="87"/>
    </row>
    <row r="11" spans="1:20" s="34" customFormat="1" ht="15.75" hidden="1" customHeight="1" outlineLevel="1" x14ac:dyDescent="0.2">
      <c r="A11" s="129">
        <f>Remaining!A11</f>
        <v>0</v>
      </c>
      <c r="B11" s="186">
        <f>Remaining!B11</f>
        <v>0</v>
      </c>
      <c r="C11" s="181">
        <f>Remaining!C11</f>
        <v>0</v>
      </c>
      <c r="D11" s="181">
        <f>Remaining!D11</f>
        <v>0</v>
      </c>
      <c r="E11" s="181">
        <f t="shared" si="2"/>
        <v>0</v>
      </c>
      <c r="F11" s="181">
        <f>+Remaining!L11</f>
        <v>0</v>
      </c>
      <c r="G11" s="181">
        <f t="shared" si="3"/>
        <v>0</v>
      </c>
      <c r="H11" s="181">
        <f>+Remaining!H11</f>
        <v>0</v>
      </c>
      <c r="I11" s="181">
        <f t="shared" si="4"/>
        <v>0</v>
      </c>
      <c r="J11" s="182">
        <f>HLOOKUP($R$1,Baseline!$H$4:$BP$57,8, FALSE)</f>
        <v>0</v>
      </c>
      <c r="K11" s="183">
        <f t="shared" si="8"/>
        <v>0</v>
      </c>
      <c r="L11" s="182">
        <f>J11+HLOOKUP($R$1,MOC!$H$4:$BP$57,8, FALSE)</f>
        <v>0</v>
      </c>
      <c r="M11" s="183">
        <f t="shared" si="5"/>
        <v>0</v>
      </c>
      <c r="N11" s="182">
        <f>+Progress!E11</f>
        <v>0</v>
      </c>
      <c r="O11" s="183">
        <f t="shared" si="6"/>
        <v>0</v>
      </c>
      <c r="P11" s="182">
        <f>+Remaining!S11</f>
        <v>0</v>
      </c>
      <c r="Q11" s="183">
        <f t="shared" si="9"/>
        <v>0</v>
      </c>
      <c r="R11" s="194">
        <f t="shared" si="7"/>
        <v>0</v>
      </c>
      <c r="S11" s="195">
        <f t="shared" si="1"/>
        <v>0</v>
      </c>
      <c r="T11" s="87"/>
    </row>
    <row r="12" spans="1:20" ht="24" customHeight="1" collapsed="1" x14ac:dyDescent="0.25">
      <c r="A12" s="173" t="str">
        <f>Remaining!A12</f>
        <v>02.</v>
      </c>
      <c r="B12" s="184" t="str">
        <f>Remaining!B12</f>
        <v xml:space="preserve">Project Controls               </v>
      </c>
      <c r="C12" s="204">
        <f>SUM(C13:C15)</f>
        <v>1438.5</v>
      </c>
      <c r="D12" s="204">
        <f t="shared" ref="D12:L12" si="10">SUM(D13:D15)</f>
        <v>0</v>
      </c>
      <c r="E12" s="204">
        <f t="shared" si="10"/>
        <v>1438.5</v>
      </c>
      <c r="F12" s="204">
        <f t="shared" si="10"/>
        <v>0</v>
      </c>
      <c r="G12" s="204">
        <f t="shared" si="10"/>
        <v>7.75</v>
      </c>
      <c r="H12" s="204">
        <f t="shared" si="10"/>
        <v>0</v>
      </c>
      <c r="I12" s="204">
        <f t="shared" si="10"/>
        <v>1446.25</v>
      </c>
      <c r="J12" s="191">
        <f t="shared" si="10"/>
        <v>682.9</v>
      </c>
      <c r="K12" s="205">
        <f t="shared" si="8"/>
        <v>0.47473062217587764</v>
      </c>
      <c r="L12" s="191">
        <f t="shared" si="10"/>
        <v>682.9</v>
      </c>
      <c r="M12" s="205">
        <f t="shared" si="5"/>
        <v>0.47473062217587764</v>
      </c>
      <c r="N12" s="191">
        <f>SUM(N13:N15)</f>
        <v>744.5</v>
      </c>
      <c r="O12" s="205">
        <f t="shared" si="6"/>
        <v>0.51755300660410153</v>
      </c>
      <c r="P12" s="191">
        <f>+Remaining!S12</f>
        <v>752.25</v>
      </c>
      <c r="Q12" s="205">
        <f>IFERROR(P12/$E12,0)</f>
        <v>0.52294056308654846</v>
      </c>
      <c r="R12" s="199">
        <f>IFERROR(N12/P12,0)</f>
        <v>0.98969757394483215</v>
      </c>
      <c r="S12" s="200">
        <f t="shared" si="1"/>
        <v>1.0902035437106459</v>
      </c>
      <c r="T12" s="87"/>
    </row>
    <row r="13" spans="1:20" s="34" customFormat="1" ht="15.75" customHeight="1" x14ac:dyDescent="0.2">
      <c r="A13" s="129">
        <f>Remaining!A13</f>
        <v>230</v>
      </c>
      <c r="B13" s="185" t="str">
        <f>Remaining!B13</f>
        <v xml:space="preserve">Project Controls               </v>
      </c>
      <c r="C13" s="161">
        <f>Remaining!C13</f>
        <v>1041.5</v>
      </c>
      <c r="D13" s="161">
        <f>Remaining!D13</f>
        <v>0</v>
      </c>
      <c r="E13" s="161">
        <f t="shared" si="2"/>
        <v>1041.5</v>
      </c>
      <c r="F13" s="161">
        <f>+Remaining!L13</f>
        <v>0</v>
      </c>
      <c r="G13" s="161">
        <f t="shared" si="3"/>
        <v>0</v>
      </c>
      <c r="H13" s="161">
        <f>+Remaining!H13</f>
        <v>0</v>
      </c>
      <c r="I13" s="161">
        <f t="shared" si="4"/>
        <v>1041.5</v>
      </c>
      <c r="J13" s="120">
        <f>HLOOKUP($R$1,Baseline!$H$4:$BP$57,10, FALSE)</f>
        <v>415.9</v>
      </c>
      <c r="K13" s="121">
        <f t="shared" si="8"/>
        <v>0.39932789246279404</v>
      </c>
      <c r="L13" s="120">
        <f>J13+HLOOKUP($R$1,MOC!$H$4:$BP$57,10, FALSE)</f>
        <v>415.9</v>
      </c>
      <c r="M13" s="121">
        <f t="shared" si="5"/>
        <v>0.39932789246279404</v>
      </c>
      <c r="N13" s="120">
        <f>+Progress!E13</f>
        <v>487.5</v>
      </c>
      <c r="O13" s="121">
        <f t="shared" si="6"/>
        <v>0.46807489198271723</v>
      </c>
      <c r="P13" s="120">
        <f>+Remaining!S13</f>
        <v>487.5</v>
      </c>
      <c r="Q13" s="121">
        <f t="shared" si="9"/>
        <v>0.46807489198271723</v>
      </c>
      <c r="R13" s="192">
        <f t="shared" si="7"/>
        <v>1</v>
      </c>
      <c r="S13" s="193">
        <f t="shared" si="1"/>
        <v>1.1721567684539553</v>
      </c>
      <c r="T13" s="87"/>
    </row>
    <row r="14" spans="1:20" s="34" customFormat="1" ht="15.75" customHeight="1" x14ac:dyDescent="0.2">
      <c r="A14" s="129">
        <f>Remaining!A14</f>
        <v>250</v>
      </c>
      <c r="B14" s="185" t="str">
        <f>Remaining!B14</f>
        <v xml:space="preserve">Estimating                     </v>
      </c>
      <c r="C14" s="161">
        <f>Remaining!C14</f>
        <v>397</v>
      </c>
      <c r="D14" s="161">
        <f>Remaining!D14</f>
        <v>0</v>
      </c>
      <c r="E14" s="161">
        <f t="shared" si="2"/>
        <v>397</v>
      </c>
      <c r="F14" s="161">
        <f>+Remaining!L14</f>
        <v>0</v>
      </c>
      <c r="G14" s="161">
        <f t="shared" si="3"/>
        <v>7.75</v>
      </c>
      <c r="H14" s="161">
        <f>+Remaining!H14</f>
        <v>0</v>
      </c>
      <c r="I14" s="161">
        <f t="shared" si="4"/>
        <v>404.75</v>
      </c>
      <c r="J14" s="120">
        <f>HLOOKUP($R$1,Baseline!$H$4:$BP$57,11, FALSE)</f>
        <v>267</v>
      </c>
      <c r="K14" s="121">
        <f t="shared" si="8"/>
        <v>0.67254408060453397</v>
      </c>
      <c r="L14" s="120">
        <f>J14+HLOOKUP($R$1,MOC!$H$4:$BP$57,11, FALSE)</f>
        <v>267</v>
      </c>
      <c r="M14" s="121">
        <f t="shared" si="5"/>
        <v>0.67254408060453397</v>
      </c>
      <c r="N14" s="120">
        <f>+Progress!E14</f>
        <v>257</v>
      </c>
      <c r="O14" s="121">
        <f t="shared" si="6"/>
        <v>0.64735516372795965</v>
      </c>
      <c r="P14" s="120">
        <f>+Remaining!S14</f>
        <v>264.75</v>
      </c>
      <c r="Q14" s="121">
        <f t="shared" si="9"/>
        <v>0.66687657430730474</v>
      </c>
      <c r="R14" s="192">
        <f t="shared" si="7"/>
        <v>0.97072710103871573</v>
      </c>
      <c r="S14" s="193">
        <f t="shared" si="1"/>
        <v>0.96254681647940077</v>
      </c>
      <c r="T14" s="87"/>
    </row>
    <row r="15" spans="1:20" s="34" customFormat="1" ht="15.75" hidden="1" customHeight="1" outlineLevel="1" x14ac:dyDescent="0.2">
      <c r="A15" s="129">
        <f>Remaining!A15</f>
        <v>0</v>
      </c>
      <c r="B15" s="186">
        <f>Remaining!B15</f>
        <v>0</v>
      </c>
      <c r="C15" s="181">
        <f>Remaining!C15</f>
        <v>0</v>
      </c>
      <c r="D15" s="181">
        <f>Remaining!D15</f>
        <v>0</v>
      </c>
      <c r="E15" s="181">
        <f t="shared" si="2"/>
        <v>0</v>
      </c>
      <c r="F15" s="181">
        <f>+Remaining!L15</f>
        <v>0</v>
      </c>
      <c r="G15" s="181">
        <f t="shared" si="3"/>
        <v>0</v>
      </c>
      <c r="H15" s="181">
        <f>+Remaining!H15</f>
        <v>0</v>
      </c>
      <c r="I15" s="181">
        <f t="shared" si="4"/>
        <v>0</v>
      </c>
      <c r="J15" s="182">
        <f>HLOOKUP($R$1,Baseline!$H$4:$BP$57,12, FALSE)</f>
        <v>0</v>
      </c>
      <c r="K15" s="183">
        <f t="shared" si="8"/>
        <v>0</v>
      </c>
      <c r="L15" s="182">
        <f>J15+HLOOKUP($R$1,MOC!$H$4:$BP$57,12, FALSE)</f>
        <v>0</v>
      </c>
      <c r="M15" s="183">
        <f t="shared" si="5"/>
        <v>0</v>
      </c>
      <c r="N15" s="182">
        <f>+Progress!E15</f>
        <v>0</v>
      </c>
      <c r="O15" s="183">
        <f t="shared" si="6"/>
        <v>0</v>
      </c>
      <c r="P15" s="182">
        <f>+Remaining!S15</f>
        <v>0</v>
      </c>
      <c r="Q15" s="183">
        <f t="shared" si="9"/>
        <v>0</v>
      </c>
      <c r="R15" s="194">
        <f t="shared" si="7"/>
        <v>0</v>
      </c>
      <c r="S15" s="195">
        <f t="shared" si="1"/>
        <v>0</v>
      </c>
      <c r="T15" s="87"/>
    </row>
    <row r="16" spans="1:20" s="34" customFormat="1" ht="24" customHeight="1" collapsed="1" x14ac:dyDescent="0.25">
      <c r="A16" s="173" t="str">
        <f>Remaining!A16</f>
        <v>03.</v>
      </c>
      <c r="B16" s="184" t="str">
        <f>Remaining!B16</f>
        <v xml:space="preserve">Document Control               </v>
      </c>
      <c r="C16" s="204">
        <f>SUM(C17:C18)</f>
        <v>806</v>
      </c>
      <c r="D16" s="204">
        <f t="shared" ref="D16:H16" si="11">SUM(D17:D18)</f>
        <v>0</v>
      </c>
      <c r="E16" s="204">
        <f t="shared" si="11"/>
        <v>806</v>
      </c>
      <c r="F16" s="204">
        <f t="shared" si="11"/>
        <v>0</v>
      </c>
      <c r="G16" s="204">
        <f t="shared" si="11"/>
        <v>0</v>
      </c>
      <c r="H16" s="204">
        <f t="shared" si="11"/>
        <v>0</v>
      </c>
      <c r="I16" s="204">
        <f>SUM(I17:I18)</f>
        <v>806</v>
      </c>
      <c r="J16" s="191">
        <f>SUM(J17:J18)</f>
        <v>245.8</v>
      </c>
      <c r="K16" s="205">
        <f>IFERROR(J16/$C16,0)</f>
        <v>0.30496277915632758</v>
      </c>
      <c r="L16" s="191">
        <f>SUM(L17:L18)</f>
        <v>245.8</v>
      </c>
      <c r="M16" s="205">
        <f t="shared" si="5"/>
        <v>0.30496277915632758</v>
      </c>
      <c r="N16" s="191">
        <f>SUM(N17:N18)</f>
        <v>189</v>
      </c>
      <c r="O16" s="205">
        <f t="shared" si="6"/>
        <v>0.23449131513647642</v>
      </c>
      <c r="P16" s="191">
        <f>+Remaining!S16</f>
        <v>189</v>
      </c>
      <c r="Q16" s="205">
        <f t="shared" si="9"/>
        <v>0.23449131513647642</v>
      </c>
      <c r="R16" s="199">
        <f t="shared" si="7"/>
        <v>1</v>
      </c>
      <c r="S16" s="200">
        <f t="shared" si="1"/>
        <v>0.76891781936533765</v>
      </c>
      <c r="T16" s="87"/>
    </row>
    <row r="17" spans="1:20" s="34" customFormat="1" ht="15.75" customHeight="1" x14ac:dyDescent="0.2">
      <c r="A17" s="129">
        <f>Remaining!A17</f>
        <v>280</v>
      </c>
      <c r="B17" s="185" t="str">
        <f>Remaining!B17</f>
        <v xml:space="preserve">Document Control               </v>
      </c>
      <c r="C17" s="161">
        <f>Remaining!C17</f>
        <v>806</v>
      </c>
      <c r="D17" s="161">
        <f>Remaining!D17</f>
        <v>0</v>
      </c>
      <c r="E17" s="161">
        <f t="shared" si="2"/>
        <v>806</v>
      </c>
      <c r="F17" s="161">
        <f>+Remaining!L17</f>
        <v>0</v>
      </c>
      <c r="G17" s="161">
        <f t="shared" si="3"/>
        <v>0</v>
      </c>
      <c r="H17" s="161">
        <f>+Remaining!H17</f>
        <v>0</v>
      </c>
      <c r="I17" s="161">
        <f t="shared" si="4"/>
        <v>806</v>
      </c>
      <c r="J17" s="120">
        <f>HLOOKUP($R$1,Baseline!$H$4:$BP$57,14, FALSE)</f>
        <v>245.8</v>
      </c>
      <c r="K17" s="121">
        <f t="shared" si="8"/>
        <v>0.30496277915632758</v>
      </c>
      <c r="L17" s="120">
        <f>J17+HLOOKUP($R$1,MOC!$H$4:$BP$57,14, FALSE)</f>
        <v>245.8</v>
      </c>
      <c r="M17" s="121">
        <f t="shared" si="5"/>
        <v>0.30496277915632758</v>
      </c>
      <c r="N17" s="120">
        <f>+Progress!E17</f>
        <v>189</v>
      </c>
      <c r="O17" s="121">
        <f t="shared" si="6"/>
        <v>0.23449131513647642</v>
      </c>
      <c r="P17" s="120">
        <f>+Remaining!S17</f>
        <v>189</v>
      </c>
      <c r="Q17" s="121">
        <f t="shared" si="9"/>
        <v>0.23449131513647642</v>
      </c>
      <c r="R17" s="192">
        <f t="shared" si="7"/>
        <v>1</v>
      </c>
      <c r="S17" s="193">
        <f t="shared" si="1"/>
        <v>0.76891781936533765</v>
      </c>
      <c r="T17" s="87"/>
    </row>
    <row r="18" spans="1:20" s="34" customFormat="1" ht="15.75" hidden="1" customHeight="1" outlineLevel="1" x14ac:dyDescent="0.2">
      <c r="A18" s="129">
        <f>Remaining!A18</f>
        <v>0</v>
      </c>
      <c r="B18" s="186">
        <f>Remaining!B18</f>
        <v>0</v>
      </c>
      <c r="C18" s="181">
        <f>Remaining!C18</f>
        <v>0</v>
      </c>
      <c r="D18" s="181">
        <f>Remaining!D18</f>
        <v>0</v>
      </c>
      <c r="E18" s="181">
        <f t="shared" si="2"/>
        <v>0</v>
      </c>
      <c r="F18" s="181">
        <f>+Remaining!L18</f>
        <v>0</v>
      </c>
      <c r="G18" s="181">
        <f t="shared" si="3"/>
        <v>0</v>
      </c>
      <c r="H18" s="181">
        <f>+Remaining!H18</f>
        <v>0</v>
      </c>
      <c r="I18" s="181">
        <f t="shared" si="4"/>
        <v>0</v>
      </c>
      <c r="J18" s="182">
        <f>HLOOKUP($R$1,Baseline!$H$4:$BP$57,15, FALSE)</f>
        <v>0</v>
      </c>
      <c r="K18" s="183">
        <f t="shared" si="8"/>
        <v>0</v>
      </c>
      <c r="L18" s="182">
        <f>J18+HLOOKUP($R$1,MOC!$H$4:$BP$57,15, FALSE)</f>
        <v>0</v>
      </c>
      <c r="M18" s="183">
        <f t="shared" si="5"/>
        <v>0</v>
      </c>
      <c r="N18" s="182">
        <f>+Progress!E18</f>
        <v>0</v>
      </c>
      <c r="O18" s="183">
        <f t="shared" si="6"/>
        <v>0</v>
      </c>
      <c r="P18" s="182">
        <f>+Remaining!S18</f>
        <v>0</v>
      </c>
      <c r="Q18" s="183">
        <f t="shared" si="9"/>
        <v>0</v>
      </c>
      <c r="R18" s="194">
        <f t="shared" si="7"/>
        <v>0</v>
      </c>
      <c r="S18" s="195">
        <f t="shared" si="1"/>
        <v>0</v>
      </c>
    </row>
    <row r="19" spans="1:20" s="34" customFormat="1" ht="24" customHeight="1" collapsed="1" x14ac:dyDescent="0.25">
      <c r="A19" s="173" t="str">
        <f>Remaining!A19</f>
        <v>04.</v>
      </c>
      <c r="B19" s="184" t="str">
        <f>Remaining!B19</f>
        <v>Process Engineering &amp; Design</v>
      </c>
      <c r="C19" s="204">
        <f>SUM(C20:C22)</f>
        <v>981.5</v>
      </c>
      <c r="D19" s="204">
        <f t="shared" ref="D19:I19" si="12">SUM(D20:D22)</f>
        <v>0</v>
      </c>
      <c r="E19" s="204">
        <f t="shared" si="12"/>
        <v>981.5</v>
      </c>
      <c r="F19" s="204">
        <f t="shared" si="12"/>
        <v>0</v>
      </c>
      <c r="G19" s="204">
        <f t="shared" si="12"/>
        <v>-5.25</v>
      </c>
      <c r="H19" s="204">
        <f t="shared" si="12"/>
        <v>0</v>
      </c>
      <c r="I19" s="204">
        <f t="shared" si="12"/>
        <v>976.25</v>
      </c>
      <c r="J19" s="191">
        <f>SUM(J20:J22)</f>
        <v>573.5</v>
      </c>
      <c r="K19" s="205">
        <f t="shared" si="8"/>
        <v>0.58430973000509423</v>
      </c>
      <c r="L19" s="191">
        <f>SUM(L20:L22)</f>
        <v>573.5</v>
      </c>
      <c r="M19" s="205">
        <f t="shared" si="5"/>
        <v>0.58430973000509423</v>
      </c>
      <c r="N19" s="191">
        <f>SUM(N20:N22)</f>
        <v>550.75</v>
      </c>
      <c r="O19" s="205">
        <f t="shared" si="6"/>
        <v>0.56113092205807436</v>
      </c>
      <c r="P19" s="191">
        <f>+Remaining!S19</f>
        <v>545.5</v>
      </c>
      <c r="Q19" s="205">
        <f t="shared" si="9"/>
        <v>0.55578196637799282</v>
      </c>
      <c r="R19" s="199">
        <f t="shared" si="7"/>
        <v>1.0096241979835014</v>
      </c>
      <c r="S19" s="200">
        <f t="shared" si="1"/>
        <v>0.96033129904097647</v>
      </c>
    </row>
    <row r="20" spans="1:20" s="34" customFormat="1" ht="15.75" customHeight="1" x14ac:dyDescent="0.2">
      <c r="A20" s="129">
        <f>Remaining!A20</f>
        <v>310</v>
      </c>
      <c r="B20" s="185" t="str">
        <f>Remaining!B20</f>
        <v xml:space="preserve">Process Engineering            </v>
      </c>
      <c r="C20" s="161">
        <f>Remaining!C20</f>
        <v>701.5</v>
      </c>
      <c r="D20" s="161">
        <f>Remaining!D20</f>
        <v>0</v>
      </c>
      <c r="E20" s="161">
        <f t="shared" si="2"/>
        <v>701.5</v>
      </c>
      <c r="F20" s="161">
        <f>+Remaining!L20</f>
        <v>0</v>
      </c>
      <c r="G20" s="161">
        <f t="shared" si="3"/>
        <v>29.75</v>
      </c>
      <c r="H20" s="161">
        <f>+Remaining!H20</f>
        <v>0</v>
      </c>
      <c r="I20" s="161">
        <f t="shared" si="4"/>
        <v>731.25</v>
      </c>
      <c r="J20" s="120">
        <f>HLOOKUP($R$1,Baseline!$H$4:$BP$57,17, FALSE)</f>
        <v>433.5</v>
      </c>
      <c r="K20" s="121">
        <f t="shared" si="8"/>
        <v>0.61796151104775476</v>
      </c>
      <c r="L20" s="120">
        <f>J20+HLOOKUP($R$1,MOC!$H$4:$BP$57,17, FALSE)</f>
        <v>433.5</v>
      </c>
      <c r="M20" s="121">
        <f t="shared" si="5"/>
        <v>0.61796151104775476</v>
      </c>
      <c r="N20" s="120">
        <f>+Progress!E20</f>
        <v>410.75</v>
      </c>
      <c r="O20" s="121">
        <f t="shared" si="6"/>
        <v>0.58553100498930866</v>
      </c>
      <c r="P20" s="120">
        <f>+Remaining!S20</f>
        <v>440.5</v>
      </c>
      <c r="Q20" s="121">
        <f t="shared" si="9"/>
        <v>0.62794012829650747</v>
      </c>
      <c r="R20" s="192">
        <f t="shared" si="7"/>
        <v>0.93246311010215666</v>
      </c>
      <c r="S20" s="193">
        <f t="shared" si="1"/>
        <v>0.94752018454440601</v>
      </c>
    </row>
    <row r="21" spans="1:20" ht="15.75" customHeight="1" x14ac:dyDescent="0.2">
      <c r="A21" s="129">
        <f>Remaining!A21</f>
        <v>410</v>
      </c>
      <c r="B21" s="185" t="str">
        <f>Remaining!B21</f>
        <v>P&amp;ID Design &amp; Drafting</v>
      </c>
      <c r="C21" s="161">
        <f>Remaining!C21</f>
        <v>280</v>
      </c>
      <c r="D21" s="161">
        <f>Remaining!D21</f>
        <v>0</v>
      </c>
      <c r="E21" s="161">
        <f t="shared" si="2"/>
        <v>280</v>
      </c>
      <c r="F21" s="161">
        <f>+Remaining!L21</f>
        <v>0</v>
      </c>
      <c r="G21" s="161">
        <f t="shared" si="3"/>
        <v>-35</v>
      </c>
      <c r="H21" s="161">
        <f>+Remaining!H21</f>
        <v>0</v>
      </c>
      <c r="I21" s="161">
        <f t="shared" si="4"/>
        <v>245</v>
      </c>
      <c r="J21" s="120">
        <f>HLOOKUP($R$1,Baseline!$H$4:$BP$57,18, FALSE)</f>
        <v>140</v>
      </c>
      <c r="K21" s="121">
        <f t="shared" si="8"/>
        <v>0.5</v>
      </c>
      <c r="L21" s="120">
        <f>J21+HLOOKUP($R$1,MOC!$H$4:$BP$57,18, FALSE)</f>
        <v>140</v>
      </c>
      <c r="M21" s="121">
        <f t="shared" si="5"/>
        <v>0.5</v>
      </c>
      <c r="N21" s="120">
        <f>+Progress!E21</f>
        <v>140</v>
      </c>
      <c r="O21" s="121">
        <f t="shared" si="6"/>
        <v>0.5</v>
      </c>
      <c r="P21" s="120">
        <f>+Remaining!S21</f>
        <v>105</v>
      </c>
      <c r="Q21" s="121">
        <f t="shared" si="9"/>
        <v>0.375</v>
      </c>
      <c r="R21" s="192">
        <f t="shared" si="7"/>
        <v>1.3333333333333333</v>
      </c>
      <c r="S21" s="193">
        <f t="shared" si="1"/>
        <v>1</v>
      </c>
      <c r="T21" s="60"/>
    </row>
    <row r="22" spans="1:20" s="34" customFormat="1" ht="15.75" hidden="1" customHeight="1" outlineLevel="1" x14ac:dyDescent="0.2">
      <c r="A22" s="129">
        <f>Remaining!A22</f>
        <v>0</v>
      </c>
      <c r="B22" s="186">
        <f>Remaining!B22</f>
        <v>0</v>
      </c>
      <c r="C22" s="181">
        <f>Remaining!C22</f>
        <v>0</v>
      </c>
      <c r="D22" s="181">
        <f>Remaining!D22</f>
        <v>0</v>
      </c>
      <c r="E22" s="181">
        <f t="shared" si="2"/>
        <v>0</v>
      </c>
      <c r="F22" s="181">
        <f>+Remaining!L22</f>
        <v>0</v>
      </c>
      <c r="G22" s="181">
        <f t="shared" si="3"/>
        <v>0</v>
      </c>
      <c r="H22" s="181">
        <f>+Remaining!H22</f>
        <v>0</v>
      </c>
      <c r="I22" s="181">
        <f t="shared" si="4"/>
        <v>0</v>
      </c>
      <c r="J22" s="182">
        <f>HLOOKUP($R$1,Baseline!$H$4:$BP$57,19, FALSE)</f>
        <v>0</v>
      </c>
      <c r="K22" s="183">
        <f t="shared" si="8"/>
        <v>0</v>
      </c>
      <c r="L22" s="182">
        <f>J22+HLOOKUP($R$1,MOC!$H$4:$BP$57,19, FALSE)</f>
        <v>0</v>
      </c>
      <c r="M22" s="183">
        <f t="shared" si="5"/>
        <v>0</v>
      </c>
      <c r="N22" s="182">
        <f>+Progress!E22</f>
        <v>0</v>
      </c>
      <c r="O22" s="183">
        <f t="shared" si="6"/>
        <v>0</v>
      </c>
      <c r="P22" s="182">
        <f>+Remaining!S22</f>
        <v>0</v>
      </c>
      <c r="Q22" s="183">
        <f t="shared" si="9"/>
        <v>0</v>
      </c>
      <c r="R22" s="194">
        <f t="shared" si="7"/>
        <v>0</v>
      </c>
      <c r="S22" s="195">
        <f t="shared" si="1"/>
        <v>0</v>
      </c>
    </row>
    <row r="23" spans="1:20" s="34" customFormat="1" ht="24" customHeight="1" collapsed="1" x14ac:dyDescent="0.25">
      <c r="A23" s="173" t="str">
        <f>Remaining!A23</f>
        <v>05.</v>
      </c>
      <c r="B23" s="184" t="str">
        <f>Remaining!B23</f>
        <v>Mechanical &amp; Stress Engineering</v>
      </c>
      <c r="C23" s="204">
        <f>SUM(C24:C26)</f>
        <v>1045</v>
      </c>
      <c r="D23" s="204">
        <f t="shared" ref="D23:I23" si="13">SUM(D24:D26)</f>
        <v>0</v>
      </c>
      <c r="E23" s="204">
        <f t="shared" si="13"/>
        <v>1045</v>
      </c>
      <c r="F23" s="204">
        <f t="shared" si="13"/>
        <v>0</v>
      </c>
      <c r="G23" s="204">
        <f t="shared" si="13"/>
        <v>14.5</v>
      </c>
      <c r="H23" s="204">
        <f t="shared" si="13"/>
        <v>0</v>
      </c>
      <c r="I23" s="204">
        <f t="shared" si="13"/>
        <v>1059.5</v>
      </c>
      <c r="J23" s="191">
        <f>SUM(J24:J26)</f>
        <v>276.75</v>
      </c>
      <c r="K23" s="205">
        <f t="shared" si="8"/>
        <v>0.26483253588516747</v>
      </c>
      <c r="L23" s="191">
        <f>SUM(L24:L26)</f>
        <v>276.75</v>
      </c>
      <c r="M23" s="205">
        <f t="shared" si="5"/>
        <v>0.26483253588516747</v>
      </c>
      <c r="N23" s="191">
        <f>SUM(N24:N26)</f>
        <v>150.5</v>
      </c>
      <c r="O23" s="205">
        <f t="shared" si="6"/>
        <v>0.14401913875598085</v>
      </c>
      <c r="P23" s="191">
        <f>+Remaining!S23</f>
        <v>165</v>
      </c>
      <c r="Q23" s="205">
        <f t="shared" si="9"/>
        <v>0.15789473684210525</v>
      </c>
      <c r="R23" s="199">
        <f t="shared" si="7"/>
        <v>0.91212121212121211</v>
      </c>
      <c r="S23" s="200">
        <f t="shared" si="1"/>
        <v>0.54381210478771458</v>
      </c>
    </row>
    <row r="24" spans="1:20" s="34" customFormat="1" ht="15.75" hidden="1" customHeight="1" outlineLevel="1" x14ac:dyDescent="0.2">
      <c r="A24" s="129">
        <f>Remaining!A24</f>
        <v>320</v>
      </c>
      <c r="B24" s="185" t="str">
        <f>Remaining!B24</f>
        <v xml:space="preserve">Mechanical Engineering         </v>
      </c>
      <c r="C24" s="161">
        <f>Remaining!C24</f>
        <v>0</v>
      </c>
      <c r="D24" s="161">
        <f>Remaining!D24</f>
        <v>0</v>
      </c>
      <c r="E24" s="161">
        <f t="shared" si="2"/>
        <v>0</v>
      </c>
      <c r="F24" s="161">
        <f>+Remaining!L24</f>
        <v>0</v>
      </c>
      <c r="G24" s="161">
        <f t="shared" si="3"/>
        <v>0</v>
      </c>
      <c r="H24" s="161">
        <f>+Remaining!H24</f>
        <v>0</v>
      </c>
      <c r="I24" s="161">
        <f t="shared" si="4"/>
        <v>0</v>
      </c>
      <c r="J24" s="120">
        <f>HLOOKUP($R$1,Baseline!$H$4:$BP$57,21, FALSE)</f>
        <v>0</v>
      </c>
      <c r="K24" s="121">
        <f t="shared" si="8"/>
        <v>0</v>
      </c>
      <c r="L24" s="120">
        <f>J24+HLOOKUP($R$1,MOC!$H$4:$BP$57,21, FALSE)</f>
        <v>0</v>
      </c>
      <c r="M24" s="121">
        <f t="shared" si="5"/>
        <v>0</v>
      </c>
      <c r="N24" s="120">
        <f>+Progress!E24</f>
        <v>0</v>
      </c>
      <c r="O24" s="121">
        <f t="shared" si="6"/>
        <v>0</v>
      </c>
      <c r="P24" s="120">
        <f>+Remaining!S24</f>
        <v>0</v>
      </c>
      <c r="Q24" s="121">
        <f t="shared" si="9"/>
        <v>0</v>
      </c>
      <c r="R24" s="192">
        <f t="shared" si="7"/>
        <v>0</v>
      </c>
      <c r="S24" s="193">
        <f t="shared" si="1"/>
        <v>0</v>
      </c>
    </row>
    <row r="25" spans="1:20" ht="15.75" customHeight="1" collapsed="1" x14ac:dyDescent="0.2">
      <c r="A25" s="129">
        <f>Remaining!A25</f>
        <v>321</v>
      </c>
      <c r="B25" s="185" t="str">
        <f>Remaining!B25</f>
        <v>Stress Engineering</v>
      </c>
      <c r="C25" s="161">
        <f>Remaining!C25</f>
        <v>1045</v>
      </c>
      <c r="D25" s="161">
        <f>Remaining!D25</f>
        <v>0</v>
      </c>
      <c r="E25" s="161">
        <f t="shared" si="2"/>
        <v>1045</v>
      </c>
      <c r="F25" s="161">
        <f>+Remaining!L25</f>
        <v>0</v>
      </c>
      <c r="G25" s="161">
        <f t="shared" si="3"/>
        <v>14.5</v>
      </c>
      <c r="H25" s="161">
        <f>+Remaining!H25</f>
        <v>0</v>
      </c>
      <c r="I25" s="161">
        <f t="shared" si="4"/>
        <v>1059.5</v>
      </c>
      <c r="J25" s="120">
        <f>HLOOKUP($R$1,Baseline!$H$4:$BP$57,22, FALSE)</f>
        <v>276.75</v>
      </c>
      <c r="K25" s="121">
        <f t="shared" si="8"/>
        <v>0.26483253588516747</v>
      </c>
      <c r="L25" s="120">
        <f>J25+HLOOKUP($R$1,MOC!$H$4:$BP$57,22, FALSE)</f>
        <v>276.75</v>
      </c>
      <c r="M25" s="121">
        <f t="shared" si="5"/>
        <v>0.26483253588516747</v>
      </c>
      <c r="N25" s="120">
        <f>+Progress!E25</f>
        <v>150.5</v>
      </c>
      <c r="O25" s="121">
        <f t="shared" si="6"/>
        <v>0.14401913875598085</v>
      </c>
      <c r="P25" s="120">
        <f>+Remaining!S25</f>
        <v>165</v>
      </c>
      <c r="Q25" s="121">
        <f t="shared" si="9"/>
        <v>0.15789473684210525</v>
      </c>
      <c r="R25" s="192">
        <f t="shared" si="7"/>
        <v>0.91212121212121211</v>
      </c>
      <c r="S25" s="193">
        <f t="shared" si="1"/>
        <v>0.54381210478771458</v>
      </c>
    </row>
    <row r="26" spans="1:20" s="34" customFormat="1" ht="15.75" hidden="1" customHeight="1" outlineLevel="1" x14ac:dyDescent="0.2">
      <c r="A26" s="129">
        <f>Remaining!A26</f>
        <v>0</v>
      </c>
      <c r="B26" s="186">
        <f>Remaining!B26</f>
        <v>0</v>
      </c>
      <c r="C26" s="181">
        <f>Remaining!C26</f>
        <v>0</v>
      </c>
      <c r="D26" s="181">
        <f>Remaining!D26</f>
        <v>0</v>
      </c>
      <c r="E26" s="181">
        <f t="shared" si="2"/>
        <v>0</v>
      </c>
      <c r="F26" s="181">
        <f>+Remaining!L26</f>
        <v>0</v>
      </c>
      <c r="G26" s="181">
        <f t="shared" si="3"/>
        <v>0</v>
      </c>
      <c r="H26" s="181">
        <f>+Remaining!H26</f>
        <v>0</v>
      </c>
      <c r="I26" s="181">
        <f t="shared" si="4"/>
        <v>0</v>
      </c>
      <c r="J26" s="182">
        <f>HLOOKUP($R$1,Baseline!$H$4:$BP$57,23, FALSE)</f>
        <v>0</v>
      </c>
      <c r="K26" s="183">
        <f t="shared" si="8"/>
        <v>0</v>
      </c>
      <c r="L26" s="182">
        <f>J26+HLOOKUP($R$1,MOC!$H$4:$BP$57,23, FALSE)</f>
        <v>0</v>
      </c>
      <c r="M26" s="183">
        <f t="shared" si="5"/>
        <v>0</v>
      </c>
      <c r="N26" s="182">
        <f>+Progress!E26</f>
        <v>0</v>
      </c>
      <c r="O26" s="183">
        <f t="shared" si="6"/>
        <v>0</v>
      </c>
      <c r="P26" s="182">
        <f>+Remaining!S26</f>
        <v>0</v>
      </c>
      <c r="Q26" s="183">
        <f t="shared" si="9"/>
        <v>0</v>
      </c>
      <c r="R26" s="194">
        <f t="shared" si="7"/>
        <v>0</v>
      </c>
      <c r="S26" s="195">
        <f t="shared" si="1"/>
        <v>0</v>
      </c>
    </row>
    <row r="27" spans="1:20" s="34" customFormat="1" ht="24" hidden="1" customHeight="1" outlineLevel="1" x14ac:dyDescent="0.25">
      <c r="A27" s="173" t="str">
        <f>Remaining!A27</f>
        <v>06.</v>
      </c>
      <c r="B27" s="184" t="str">
        <f>Remaining!B27</f>
        <v>Electrical Engineering &amp; Design</v>
      </c>
      <c r="C27" s="204">
        <f>SUM(C28:C30)</f>
        <v>0</v>
      </c>
      <c r="D27" s="204">
        <f t="shared" ref="D27:H27" si="14">SUM(D28:D30)</f>
        <v>0</v>
      </c>
      <c r="E27" s="204">
        <f t="shared" si="14"/>
        <v>0</v>
      </c>
      <c r="F27" s="204">
        <f t="shared" si="14"/>
        <v>0</v>
      </c>
      <c r="G27" s="204">
        <f t="shared" si="14"/>
        <v>0</v>
      </c>
      <c r="H27" s="204">
        <f t="shared" si="14"/>
        <v>0</v>
      </c>
      <c r="I27" s="204">
        <f>SUM(I28:I30)</f>
        <v>0</v>
      </c>
      <c r="J27" s="191">
        <f>SUM(J28:J30)</f>
        <v>0</v>
      </c>
      <c r="K27" s="205">
        <f t="shared" si="8"/>
        <v>0</v>
      </c>
      <c r="L27" s="191">
        <f>SUM(L28:L30)</f>
        <v>0</v>
      </c>
      <c r="M27" s="205">
        <f t="shared" si="5"/>
        <v>0</v>
      </c>
      <c r="N27" s="191">
        <f>SUM(N28:N30)</f>
        <v>0</v>
      </c>
      <c r="O27" s="205">
        <f t="shared" si="6"/>
        <v>0</v>
      </c>
      <c r="P27" s="191">
        <f>+Remaining!S27</f>
        <v>0</v>
      </c>
      <c r="Q27" s="205">
        <f t="shared" si="9"/>
        <v>0</v>
      </c>
      <c r="R27" s="199">
        <f t="shared" si="7"/>
        <v>0</v>
      </c>
      <c r="S27" s="200">
        <f t="shared" si="1"/>
        <v>0</v>
      </c>
    </row>
    <row r="28" spans="1:20" s="8" customFormat="1" ht="15.75" hidden="1" customHeight="1" outlineLevel="1" x14ac:dyDescent="0.2">
      <c r="A28" s="129">
        <f>Remaining!A28</f>
        <v>330</v>
      </c>
      <c r="B28" s="185" t="str">
        <f>Remaining!B28</f>
        <v xml:space="preserve">Electrical Engineering         </v>
      </c>
      <c r="C28" s="161">
        <f>Remaining!C28</f>
        <v>0</v>
      </c>
      <c r="D28" s="161">
        <f>Remaining!D28</f>
        <v>0</v>
      </c>
      <c r="E28" s="161">
        <f t="shared" si="2"/>
        <v>0</v>
      </c>
      <c r="F28" s="161">
        <f>+Remaining!L28</f>
        <v>0</v>
      </c>
      <c r="G28" s="161">
        <f t="shared" si="3"/>
        <v>0</v>
      </c>
      <c r="H28" s="161">
        <f>+Remaining!H28</f>
        <v>0</v>
      </c>
      <c r="I28" s="161">
        <f t="shared" si="4"/>
        <v>0</v>
      </c>
      <c r="J28" s="120">
        <f>HLOOKUP($R$1,Baseline!$H$4:$BP$57,25, FALSE)</f>
        <v>0</v>
      </c>
      <c r="K28" s="121">
        <f t="shared" si="8"/>
        <v>0</v>
      </c>
      <c r="L28" s="120">
        <f>J28+HLOOKUP($R$1,MOC!$H$4:$BP$57,25, FALSE)</f>
        <v>0</v>
      </c>
      <c r="M28" s="121">
        <f t="shared" si="5"/>
        <v>0</v>
      </c>
      <c r="N28" s="120">
        <f>+Progress!E28</f>
        <v>0</v>
      </c>
      <c r="O28" s="121">
        <f t="shared" si="6"/>
        <v>0</v>
      </c>
      <c r="P28" s="120">
        <f>+Remaining!S28</f>
        <v>0</v>
      </c>
      <c r="Q28" s="121">
        <f t="shared" si="9"/>
        <v>0</v>
      </c>
      <c r="R28" s="192">
        <f t="shared" si="7"/>
        <v>0</v>
      </c>
      <c r="S28" s="193">
        <f t="shared" si="1"/>
        <v>0</v>
      </c>
    </row>
    <row r="29" spans="1:20" s="8" customFormat="1" ht="15.75" hidden="1" customHeight="1" outlineLevel="1" x14ac:dyDescent="0.2">
      <c r="A29" s="129">
        <f>Remaining!A29</f>
        <v>430</v>
      </c>
      <c r="B29" s="185" t="str">
        <f>Remaining!B29</f>
        <v xml:space="preserve">Electrical Design              </v>
      </c>
      <c r="C29" s="161">
        <f>Remaining!C29</f>
        <v>0</v>
      </c>
      <c r="D29" s="161">
        <f>Remaining!D29</f>
        <v>0</v>
      </c>
      <c r="E29" s="161">
        <f t="shared" si="2"/>
        <v>0</v>
      </c>
      <c r="F29" s="161">
        <f>+Remaining!L29</f>
        <v>0</v>
      </c>
      <c r="G29" s="161">
        <f t="shared" si="3"/>
        <v>0</v>
      </c>
      <c r="H29" s="161">
        <f>+Remaining!H29</f>
        <v>0</v>
      </c>
      <c r="I29" s="161">
        <f t="shared" si="4"/>
        <v>0</v>
      </c>
      <c r="J29" s="120">
        <f>HLOOKUP($R$1,Baseline!$H$4:$BP$57,26, FALSE)</f>
        <v>0</v>
      </c>
      <c r="K29" s="121">
        <f t="shared" si="8"/>
        <v>0</v>
      </c>
      <c r="L29" s="120">
        <f>J29+HLOOKUP($R$1,MOC!$H$4:$BP$57,26, FALSE)</f>
        <v>0</v>
      </c>
      <c r="M29" s="121">
        <f t="shared" si="5"/>
        <v>0</v>
      </c>
      <c r="N29" s="120">
        <f>+Progress!E29</f>
        <v>0</v>
      </c>
      <c r="O29" s="121">
        <f t="shared" si="6"/>
        <v>0</v>
      </c>
      <c r="P29" s="120">
        <f>+Remaining!S29</f>
        <v>0</v>
      </c>
      <c r="Q29" s="121">
        <f t="shared" si="9"/>
        <v>0</v>
      </c>
      <c r="R29" s="192">
        <f t="shared" si="7"/>
        <v>0</v>
      </c>
      <c r="S29" s="193">
        <f t="shared" si="1"/>
        <v>0</v>
      </c>
    </row>
    <row r="30" spans="1:20" s="8" customFormat="1" ht="15.75" hidden="1" customHeight="1" outlineLevel="1" x14ac:dyDescent="0.2">
      <c r="A30" s="129">
        <f>Remaining!A30</f>
        <v>0</v>
      </c>
      <c r="B30" s="186">
        <f>Remaining!B30</f>
        <v>0</v>
      </c>
      <c r="C30" s="181">
        <f>Remaining!C30</f>
        <v>0</v>
      </c>
      <c r="D30" s="181">
        <f>Remaining!D30</f>
        <v>0</v>
      </c>
      <c r="E30" s="181">
        <f t="shared" si="2"/>
        <v>0</v>
      </c>
      <c r="F30" s="181">
        <f>+Remaining!L30</f>
        <v>0</v>
      </c>
      <c r="G30" s="181">
        <f t="shared" si="3"/>
        <v>0</v>
      </c>
      <c r="H30" s="181">
        <f>+Remaining!H30</f>
        <v>0</v>
      </c>
      <c r="I30" s="181">
        <f t="shared" si="4"/>
        <v>0</v>
      </c>
      <c r="J30" s="182">
        <f>HLOOKUP($R$1,Baseline!$H$4:$BP$57,27, FALSE)</f>
        <v>0</v>
      </c>
      <c r="K30" s="183">
        <f t="shared" si="8"/>
        <v>0</v>
      </c>
      <c r="L30" s="182">
        <f>J30+HLOOKUP($R$1,MOC!$H$4:$BP$57,27, FALSE)</f>
        <v>0</v>
      </c>
      <c r="M30" s="183">
        <f t="shared" si="5"/>
        <v>0</v>
      </c>
      <c r="N30" s="182">
        <f>+Progress!E30</f>
        <v>0</v>
      </c>
      <c r="O30" s="183">
        <f t="shared" si="6"/>
        <v>0</v>
      </c>
      <c r="P30" s="182">
        <f>+Remaining!S30</f>
        <v>0</v>
      </c>
      <c r="Q30" s="183">
        <f t="shared" si="9"/>
        <v>0</v>
      </c>
      <c r="R30" s="194">
        <f t="shared" si="7"/>
        <v>0</v>
      </c>
      <c r="S30" s="195">
        <f t="shared" si="1"/>
        <v>0</v>
      </c>
    </row>
    <row r="31" spans="1:20" s="34" customFormat="1" ht="24" hidden="1" customHeight="1" outlineLevel="1" x14ac:dyDescent="0.25">
      <c r="A31" s="173" t="str">
        <f>Remaining!A31</f>
        <v>07.</v>
      </c>
      <c r="B31" s="184" t="str">
        <f>Remaining!B31</f>
        <v>Instrumentation &amp; Controls</v>
      </c>
      <c r="C31" s="204">
        <f>SUM(C32:C36)</f>
        <v>0</v>
      </c>
      <c r="D31" s="204">
        <f t="shared" ref="D31:L31" si="15">SUM(D32:D36)</f>
        <v>0</v>
      </c>
      <c r="E31" s="204">
        <f t="shared" si="15"/>
        <v>0</v>
      </c>
      <c r="F31" s="204">
        <f t="shared" si="15"/>
        <v>0</v>
      </c>
      <c r="G31" s="204">
        <f t="shared" si="15"/>
        <v>0</v>
      </c>
      <c r="H31" s="204">
        <f t="shared" si="15"/>
        <v>0</v>
      </c>
      <c r="I31" s="204">
        <f t="shared" si="15"/>
        <v>0</v>
      </c>
      <c r="J31" s="191">
        <f t="shared" si="15"/>
        <v>0</v>
      </c>
      <c r="K31" s="205">
        <f t="shared" si="8"/>
        <v>0</v>
      </c>
      <c r="L31" s="191">
        <f t="shared" si="15"/>
        <v>0</v>
      </c>
      <c r="M31" s="205">
        <f t="shared" si="5"/>
        <v>0</v>
      </c>
      <c r="N31" s="191">
        <f>SUM(N32:N36)</f>
        <v>0</v>
      </c>
      <c r="O31" s="205">
        <f t="shared" si="6"/>
        <v>0</v>
      </c>
      <c r="P31" s="191">
        <f>+Remaining!S31</f>
        <v>0</v>
      </c>
      <c r="Q31" s="205">
        <f t="shared" si="9"/>
        <v>0</v>
      </c>
      <c r="R31" s="199">
        <f t="shared" si="7"/>
        <v>0</v>
      </c>
      <c r="S31" s="200">
        <f t="shared" si="1"/>
        <v>0</v>
      </c>
    </row>
    <row r="32" spans="1:20" s="11" customFormat="1" ht="15.75" hidden="1" customHeight="1" outlineLevel="1" x14ac:dyDescent="0.2">
      <c r="A32" s="129">
        <f>Remaining!A32</f>
        <v>340</v>
      </c>
      <c r="B32" s="185" t="str">
        <f>Remaining!B32</f>
        <v xml:space="preserve">Instrumentation Engineering              </v>
      </c>
      <c r="C32" s="161">
        <f>Remaining!C32</f>
        <v>0</v>
      </c>
      <c r="D32" s="161">
        <f>Remaining!D32</f>
        <v>0</v>
      </c>
      <c r="E32" s="161">
        <f t="shared" si="2"/>
        <v>0</v>
      </c>
      <c r="F32" s="161">
        <f>+Remaining!L32</f>
        <v>0</v>
      </c>
      <c r="G32" s="161">
        <f t="shared" si="3"/>
        <v>0</v>
      </c>
      <c r="H32" s="161">
        <f>+Remaining!H32</f>
        <v>0</v>
      </c>
      <c r="I32" s="161">
        <f t="shared" si="4"/>
        <v>0</v>
      </c>
      <c r="J32" s="120">
        <f>HLOOKUP($R$1,Baseline!$H$4:$BP$57,29, FALSE)</f>
        <v>0</v>
      </c>
      <c r="K32" s="121">
        <f t="shared" si="8"/>
        <v>0</v>
      </c>
      <c r="L32" s="120">
        <f>J32+HLOOKUP($R$1,MOC!$H$4:$BP$57,29, FALSE)</f>
        <v>0</v>
      </c>
      <c r="M32" s="121">
        <f t="shared" si="5"/>
        <v>0</v>
      </c>
      <c r="N32" s="120">
        <f>+Progress!E32</f>
        <v>0</v>
      </c>
      <c r="O32" s="121">
        <f t="shared" si="6"/>
        <v>0</v>
      </c>
      <c r="P32" s="120">
        <f>+Remaining!S32</f>
        <v>0</v>
      </c>
      <c r="Q32" s="121">
        <f t="shared" si="9"/>
        <v>0</v>
      </c>
      <c r="R32" s="192">
        <f t="shared" si="7"/>
        <v>0</v>
      </c>
      <c r="S32" s="193">
        <f t="shared" si="1"/>
        <v>0</v>
      </c>
    </row>
    <row r="33" spans="1:19" s="11" customFormat="1" ht="15.75" hidden="1" customHeight="1" outlineLevel="1" x14ac:dyDescent="0.2">
      <c r="A33" s="129">
        <f>Remaining!A33</f>
        <v>440</v>
      </c>
      <c r="B33" s="185" t="str">
        <f>Remaining!B33</f>
        <v xml:space="preserve">Instrumentation Design         </v>
      </c>
      <c r="C33" s="161">
        <f>Remaining!C33</f>
        <v>0</v>
      </c>
      <c r="D33" s="161">
        <f>Remaining!D33</f>
        <v>0</v>
      </c>
      <c r="E33" s="161">
        <f t="shared" si="2"/>
        <v>0</v>
      </c>
      <c r="F33" s="161">
        <f>+Remaining!L33</f>
        <v>0</v>
      </c>
      <c r="G33" s="161">
        <f t="shared" si="3"/>
        <v>0</v>
      </c>
      <c r="H33" s="161">
        <f>+Remaining!H33</f>
        <v>0</v>
      </c>
      <c r="I33" s="161">
        <f t="shared" si="4"/>
        <v>0</v>
      </c>
      <c r="J33" s="120">
        <f>HLOOKUP($R$1,Baseline!$H$4:$BP$57,30, FALSE)</f>
        <v>0</v>
      </c>
      <c r="K33" s="121">
        <f t="shared" si="8"/>
        <v>0</v>
      </c>
      <c r="L33" s="120">
        <f>J33+HLOOKUP($R$1,MOC!$H$4:$BP$57,30, FALSE)</f>
        <v>0</v>
      </c>
      <c r="M33" s="121">
        <f t="shared" si="5"/>
        <v>0</v>
      </c>
      <c r="N33" s="120">
        <f>+Progress!E33</f>
        <v>0</v>
      </c>
      <c r="O33" s="121">
        <f t="shared" si="6"/>
        <v>0</v>
      </c>
      <c r="P33" s="120">
        <f>+Remaining!S33</f>
        <v>0</v>
      </c>
      <c r="Q33" s="121">
        <f t="shared" si="9"/>
        <v>0</v>
      </c>
      <c r="R33" s="192">
        <f t="shared" si="7"/>
        <v>0</v>
      </c>
      <c r="S33" s="193">
        <f t="shared" si="1"/>
        <v>0</v>
      </c>
    </row>
    <row r="34" spans="1:19" s="11" customFormat="1" ht="15.75" hidden="1" customHeight="1" outlineLevel="1" x14ac:dyDescent="0.2">
      <c r="A34" s="129">
        <f>Remaining!A34</f>
        <v>350</v>
      </c>
      <c r="B34" s="185" t="str">
        <f>Remaining!B34</f>
        <v xml:space="preserve">Controls Engineering           </v>
      </c>
      <c r="C34" s="161">
        <f>Remaining!C34</f>
        <v>0</v>
      </c>
      <c r="D34" s="161">
        <f>Remaining!D34</f>
        <v>0</v>
      </c>
      <c r="E34" s="161">
        <f t="shared" si="2"/>
        <v>0</v>
      </c>
      <c r="F34" s="161">
        <f>+Remaining!L34</f>
        <v>0</v>
      </c>
      <c r="G34" s="161">
        <f t="shared" si="3"/>
        <v>0</v>
      </c>
      <c r="H34" s="161">
        <f>+Remaining!H34</f>
        <v>0</v>
      </c>
      <c r="I34" s="161">
        <f t="shared" si="4"/>
        <v>0</v>
      </c>
      <c r="J34" s="120">
        <f>HLOOKUP($R$1,Baseline!$H$4:$BP$57,31, FALSE)</f>
        <v>0</v>
      </c>
      <c r="K34" s="121">
        <f t="shared" si="8"/>
        <v>0</v>
      </c>
      <c r="L34" s="120">
        <f>J34+HLOOKUP($R$1,MOC!$H$4:$BP$57,31, FALSE)</f>
        <v>0</v>
      </c>
      <c r="M34" s="121">
        <f t="shared" si="5"/>
        <v>0</v>
      </c>
      <c r="N34" s="120">
        <f>+Progress!E34</f>
        <v>0</v>
      </c>
      <c r="O34" s="121">
        <f t="shared" si="6"/>
        <v>0</v>
      </c>
      <c r="P34" s="120">
        <f>+Remaining!S34</f>
        <v>0</v>
      </c>
      <c r="Q34" s="121">
        <f t="shared" si="9"/>
        <v>0</v>
      </c>
      <c r="R34" s="192">
        <f t="shared" si="7"/>
        <v>0</v>
      </c>
      <c r="S34" s="193">
        <f t="shared" si="1"/>
        <v>0</v>
      </c>
    </row>
    <row r="35" spans="1:19" s="11" customFormat="1" ht="15.75" hidden="1" customHeight="1" outlineLevel="1" x14ac:dyDescent="0.2">
      <c r="A35" s="129">
        <f>Remaining!A35</f>
        <v>450</v>
      </c>
      <c r="B35" s="185" t="str">
        <f>Remaining!B35</f>
        <v xml:space="preserve">Controls Design                </v>
      </c>
      <c r="C35" s="201">
        <f>Remaining!C35</f>
        <v>0</v>
      </c>
      <c r="D35" s="201">
        <f>Remaining!D35</f>
        <v>0</v>
      </c>
      <c r="E35" s="201">
        <f t="shared" si="2"/>
        <v>0</v>
      </c>
      <c r="F35" s="201">
        <f>+Remaining!L35</f>
        <v>0</v>
      </c>
      <c r="G35" s="201">
        <f t="shared" si="3"/>
        <v>0</v>
      </c>
      <c r="H35" s="201">
        <f>+Remaining!H35</f>
        <v>0</v>
      </c>
      <c r="I35" s="201">
        <f t="shared" si="4"/>
        <v>0</v>
      </c>
      <c r="J35" s="120">
        <f>HLOOKUP($R$1,Baseline!$H$4:$BP$57,31, FALSE)</f>
        <v>0</v>
      </c>
      <c r="K35" s="121">
        <f t="shared" si="8"/>
        <v>0</v>
      </c>
      <c r="L35" s="120">
        <f>J35+HLOOKUP($R$1,MOC!$H$4:$BP$57,32, FALSE)</f>
        <v>0</v>
      </c>
      <c r="M35" s="121">
        <f t="shared" si="5"/>
        <v>0</v>
      </c>
      <c r="N35" s="120">
        <f>+Progress!E35</f>
        <v>0</v>
      </c>
      <c r="O35" s="121">
        <f t="shared" si="6"/>
        <v>0</v>
      </c>
      <c r="P35" s="120">
        <f>+Remaining!S35</f>
        <v>0</v>
      </c>
      <c r="Q35" s="121">
        <f t="shared" si="9"/>
        <v>0</v>
      </c>
      <c r="R35" s="192">
        <f t="shared" si="7"/>
        <v>0</v>
      </c>
      <c r="S35" s="193">
        <f t="shared" si="1"/>
        <v>0</v>
      </c>
    </row>
    <row r="36" spans="1:19" s="11" customFormat="1" ht="15.75" hidden="1" customHeight="1" outlineLevel="1" x14ac:dyDescent="0.2">
      <c r="A36" s="129">
        <f>Remaining!A36</f>
        <v>0</v>
      </c>
      <c r="B36" s="186">
        <f>Remaining!B36</f>
        <v>0</v>
      </c>
      <c r="C36" s="181">
        <f>Remaining!C36</f>
        <v>0</v>
      </c>
      <c r="D36" s="181">
        <f>Remaining!D36</f>
        <v>0</v>
      </c>
      <c r="E36" s="181">
        <f t="shared" si="2"/>
        <v>0</v>
      </c>
      <c r="F36" s="181">
        <f>+Remaining!L36</f>
        <v>0</v>
      </c>
      <c r="G36" s="181">
        <f t="shared" si="3"/>
        <v>0</v>
      </c>
      <c r="H36" s="181">
        <f>+Remaining!H36</f>
        <v>0</v>
      </c>
      <c r="I36" s="181">
        <f t="shared" si="4"/>
        <v>0</v>
      </c>
      <c r="J36" s="182">
        <f>HLOOKUP($R$1,Baseline!$H$4:$BP$57,33, FALSE)</f>
        <v>0</v>
      </c>
      <c r="K36" s="183">
        <f t="shared" si="8"/>
        <v>0</v>
      </c>
      <c r="L36" s="182">
        <f>J36+HLOOKUP($R$1,MOC!$H$4:$BP$57,33, FALSE)</f>
        <v>0</v>
      </c>
      <c r="M36" s="183">
        <f t="shared" si="5"/>
        <v>0</v>
      </c>
      <c r="N36" s="182">
        <f>+Progress!E36</f>
        <v>0</v>
      </c>
      <c r="O36" s="183">
        <f t="shared" si="6"/>
        <v>0</v>
      </c>
      <c r="P36" s="182">
        <f>+Remaining!S36</f>
        <v>0</v>
      </c>
      <c r="Q36" s="183">
        <f t="shared" si="9"/>
        <v>0</v>
      </c>
      <c r="R36" s="194">
        <f t="shared" si="7"/>
        <v>0</v>
      </c>
      <c r="S36" s="195">
        <f t="shared" si="1"/>
        <v>0</v>
      </c>
    </row>
    <row r="37" spans="1:19" s="34" customFormat="1" ht="24" customHeight="1" collapsed="1" x14ac:dyDescent="0.25">
      <c r="A37" s="173" t="str">
        <f>Remaining!A37</f>
        <v>06.</v>
      </c>
      <c r="B37" s="184" t="str">
        <f>Remaining!B37</f>
        <v>Structural Engineering &amp; Design</v>
      </c>
      <c r="C37" s="204">
        <f>SUM(C38:C40)</f>
        <v>4644</v>
      </c>
      <c r="D37" s="204">
        <f t="shared" ref="D37:I37" si="16">SUM(D38:D40)</f>
        <v>0</v>
      </c>
      <c r="E37" s="204">
        <f t="shared" si="16"/>
        <v>4644</v>
      </c>
      <c r="F37" s="204">
        <f t="shared" si="16"/>
        <v>0</v>
      </c>
      <c r="G37" s="204">
        <f t="shared" si="16"/>
        <v>38.350000000000023</v>
      </c>
      <c r="H37" s="204">
        <f t="shared" si="16"/>
        <v>0</v>
      </c>
      <c r="I37" s="204">
        <f t="shared" si="16"/>
        <v>4682.3500000000004</v>
      </c>
      <c r="J37" s="191">
        <f>SUM(J38:J40)</f>
        <v>1401.72</v>
      </c>
      <c r="K37" s="205">
        <f t="shared" si="8"/>
        <v>0.30183462532299743</v>
      </c>
      <c r="L37" s="191">
        <f>SUM(L38:L40)</f>
        <v>1401.72</v>
      </c>
      <c r="M37" s="205">
        <f t="shared" si="5"/>
        <v>0.30183462532299743</v>
      </c>
      <c r="N37" s="191">
        <f>SUM(N38:N40)</f>
        <v>1335.65</v>
      </c>
      <c r="O37" s="205">
        <f t="shared" si="6"/>
        <v>0.28760766580534025</v>
      </c>
      <c r="P37" s="191">
        <f>+Remaining!S37</f>
        <v>1374</v>
      </c>
      <c r="Q37" s="205">
        <f t="shared" si="9"/>
        <v>0.29586563307493541</v>
      </c>
      <c r="R37" s="199">
        <f t="shared" si="7"/>
        <v>0.9720887918486173</v>
      </c>
      <c r="S37" s="200">
        <f t="shared" si="1"/>
        <v>0.95286505150814715</v>
      </c>
    </row>
    <row r="38" spans="1:19" s="11" customFormat="1" ht="15.75" customHeight="1" x14ac:dyDescent="0.2">
      <c r="A38" s="129">
        <f>Remaining!A38</f>
        <v>360</v>
      </c>
      <c r="B38" s="185" t="str">
        <f>Remaining!B38</f>
        <v xml:space="preserve">Structural Engineering         </v>
      </c>
      <c r="C38" s="161">
        <f>Remaining!C38</f>
        <v>2134</v>
      </c>
      <c r="D38" s="161">
        <f>Remaining!D38</f>
        <v>0</v>
      </c>
      <c r="E38" s="161">
        <f t="shared" si="2"/>
        <v>2134</v>
      </c>
      <c r="F38" s="161">
        <f>+Remaining!L38</f>
        <v>0</v>
      </c>
      <c r="G38" s="161">
        <f t="shared" si="3"/>
        <v>97.850000000000023</v>
      </c>
      <c r="H38" s="161">
        <f>+Remaining!H38</f>
        <v>0</v>
      </c>
      <c r="I38" s="161">
        <f t="shared" si="4"/>
        <v>2231.85</v>
      </c>
      <c r="J38" s="120">
        <f>HLOOKUP($R$1,Baseline!$H$4:$BP$57,35, FALSE)</f>
        <v>603.84</v>
      </c>
      <c r="K38" s="121">
        <f t="shared" si="8"/>
        <v>0.28296157450796627</v>
      </c>
      <c r="L38" s="120">
        <f>J38+HLOOKUP($R$1,MOC!$H$4:$BP$57,35, FALSE)</f>
        <v>603.84</v>
      </c>
      <c r="M38" s="121">
        <f t="shared" si="5"/>
        <v>0.28296157450796627</v>
      </c>
      <c r="N38" s="120">
        <f>+Progress!E38</f>
        <v>593.15</v>
      </c>
      <c r="O38" s="121">
        <f t="shared" si="6"/>
        <v>0.27795220243673852</v>
      </c>
      <c r="P38" s="120">
        <f>+Remaining!S38</f>
        <v>691</v>
      </c>
      <c r="Q38" s="121">
        <f t="shared" si="9"/>
        <v>0.32380506091846301</v>
      </c>
      <c r="R38" s="192">
        <f t="shared" si="7"/>
        <v>0.85839363241678723</v>
      </c>
      <c r="S38" s="193">
        <f t="shared" si="1"/>
        <v>0.98229663487016416</v>
      </c>
    </row>
    <row r="39" spans="1:19" s="11" customFormat="1" ht="15.75" customHeight="1" x14ac:dyDescent="0.2">
      <c r="A39" s="129">
        <f>Remaining!A39</f>
        <v>460</v>
      </c>
      <c r="B39" s="185" t="str">
        <f>Remaining!B39</f>
        <v xml:space="preserve">Structural Design              </v>
      </c>
      <c r="C39" s="161">
        <f>Remaining!C39</f>
        <v>2510</v>
      </c>
      <c r="D39" s="161">
        <f>Remaining!D39</f>
        <v>0</v>
      </c>
      <c r="E39" s="161">
        <f t="shared" si="2"/>
        <v>2510</v>
      </c>
      <c r="F39" s="161">
        <f>+Remaining!L39</f>
        <v>0</v>
      </c>
      <c r="G39" s="161">
        <f t="shared" si="3"/>
        <v>-59.5</v>
      </c>
      <c r="H39" s="161">
        <f>+Remaining!H39</f>
        <v>0</v>
      </c>
      <c r="I39" s="161">
        <f t="shared" si="4"/>
        <v>2450.5</v>
      </c>
      <c r="J39" s="120">
        <f>HLOOKUP($R$1,Baseline!$H$4:$BP$57,36, FALSE)</f>
        <v>797.88</v>
      </c>
      <c r="K39" s="121">
        <f t="shared" si="8"/>
        <v>0.31788047808764941</v>
      </c>
      <c r="L39" s="120">
        <f>J39+HLOOKUP($R$1,MOC!$H$4:$BP$57,36, FALSE)</f>
        <v>797.88</v>
      </c>
      <c r="M39" s="121">
        <f t="shared" si="5"/>
        <v>0.31788047808764941</v>
      </c>
      <c r="N39" s="120">
        <f>+Progress!E39</f>
        <v>742.5</v>
      </c>
      <c r="O39" s="121">
        <f t="shared" si="6"/>
        <v>0.2958167330677291</v>
      </c>
      <c r="P39" s="120">
        <f>+Remaining!S39</f>
        <v>683</v>
      </c>
      <c r="Q39" s="121">
        <f t="shared" si="9"/>
        <v>0.27211155378486057</v>
      </c>
      <c r="R39" s="192">
        <f t="shared" si="7"/>
        <v>1.0871156661786237</v>
      </c>
      <c r="S39" s="193">
        <f t="shared" si="1"/>
        <v>0.93059106632576327</v>
      </c>
    </row>
    <row r="40" spans="1:19" s="11" customFormat="1" ht="15.75" hidden="1" customHeight="1" outlineLevel="1" x14ac:dyDescent="0.2">
      <c r="A40" s="129">
        <f>Remaining!A40</f>
        <v>0</v>
      </c>
      <c r="B40" s="186">
        <f>Remaining!B40</f>
        <v>0</v>
      </c>
      <c r="C40" s="181">
        <f>Remaining!C40</f>
        <v>0</v>
      </c>
      <c r="D40" s="181">
        <f>Remaining!D40</f>
        <v>0</v>
      </c>
      <c r="E40" s="181">
        <f t="shared" si="2"/>
        <v>0</v>
      </c>
      <c r="F40" s="181">
        <f>+Remaining!L40</f>
        <v>0</v>
      </c>
      <c r="G40" s="181">
        <f t="shared" si="3"/>
        <v>0</v>
      </c>
      <c r="H40" s="181">
        <f>+Remaining!H40</f>
        <v>0</v>
      </c>
      <c r="I40" s="181">
        <f t="shared" si="4"/>
        <v>0</v>
      </c>
      <c r="J40" s="182">
        <f>HLOOKUP($R$1,Baseline!$H$4:$BP$57,37, FALSE)</f>
        <v>0</v>
      </c>
      <c r="K40" s="183">
        <f t="shared" si="8"/>
        <v>0</v>
      </c>
      <c r="L40" s="182">
        <f>J40+HLOOKUP($R$1,MOC!$H$4:$BP$57,37, FALSE)</f>
        <v>0</v>
      </c>
      <c r="M40" s="183">
        <f t="shared" si="5"/>
        <v>0</v>
      </c>
      <c r="N40" s="182">
        <f>+Progress!E40</f>
        <v>0</v>
      </c>
      <c r="O40" s="183">
        <f t="shared" si="6"/>
        <v>0</v>
      </c>
      <c r="P40" s="182">
        <f>+Remaining!S40</f>
        <v>0</v>
      </c>
      <c r="Q40" s="183">
        <f t="shared" si="9"/>
        <v>0</v>
      </c>
      <c r="R40" s="194">
        <f t="shared" si="7"/>
        <v>0</v>
      </c>
      <c r="S40" s="195">
        <f t="shared" si="1"/>
        <v>0</v>
      </c>
    </row>
    <row r="41" spans="1:19" s="34" customFormat="1" ht="24" customHeight="1" collapsed="1" x14ac:dyDescent="0.25">
      <c r="A41" s="173" t="str">
        <f>Remaining!A41</f>
        <v>07.</v>
      </c>
      <c r="B41" s="184" t="str">
        <f>Remaining!B41</f>
        <v>Piping Design &amp; EAS</v>
      </c>
      <c r="C41" s="204">
        <f>SUM(C42:C44)</f>
        <v>204</v>
      </c>
      <c r="D41" s="204">
        <f t="shared" ref="D41:I41" si="17">SUM(D42:D44)</f>
        <v>0</v>
      </c>
      <c r="E41" s="204">
        <f t="shared" si="17"/>
        <v>204</v>
      </c>
      <c r="F41" s="204">
        <f t="shared" si="17"/>
        <v>0</v>
      </c>
      <c r="G41" s="204">
        <f t="shared" si="17"/>
        <v>0</v>
      </c>
      <c r="H41" s="204">
        <f t="shared" si="17"/>
        <v>0</v>
      </c>
      <c r="I41" s="204">
        <f t="shared" si="17"/>
        <v>204</v>
      </c>
      <c r="J41" s="191">
        <f>SUM(J42:J44)</f>
        <v>58</v>
      </c>
      <c r="K41" s="205">
        <f t="shared" si="8"/>
        <v>0.28431372549019607</v>
      </c>
      <c r="L41" s="191">
        <f>SUM(L42:L44)</f>
        <v>58</v>
      </c>
      <c r="M41" s="205">
        <f t="shared" si="5"/>
        <v>0.28431372549019607</v>
      </c>
      <c r="N41" s="191">
        <f>SUM(N42:N44)</f>
        <v>90.5</v>
      </c>
      <c r="O41" s="205">
        <f t="shared" si="6"/>
        <v>0.44362745098039214</v>
      </c>
      <c r="P41" s="191">
        <f>+Remaining!S41</f>
        <v>90.5</v>
      </c>
      <c r="Q41" s="205">
        <f t="shared" si="9"/>
        <v>0.44362745098039214</v>
      </c>
      <c r="R41" s="199">
        <f t="shared" si="7"/>
        <v>1</v>
      </c>
      <c r="S41" s="200">
        <f t="shared" si="1"/>
        <v>1.5603448275862069</v>
      </c>
    </row>
    <row r="42" spans="1:19" s="11" customFormat="1" ht="15.75" hidden="1" customHeight="1" outlineLevel="1" x14ac:dyDescent="0.2">
      <c r="A42" s="129">
        <f>Remaining!A42</f>
        <v>420</v>
      </c>
      <c r="B42" s="185" t="str">
        <f>Remaining!B42</f>
        <v xml:space="preserve">Piping Design                  </v>
      </c>
      <c r="C42" s="161">
        <f>Remaining!C42</f>
        <v>0</v>
      </c>
      <c r="D42" s="161">
        <f>Remaining!D42</f>
        <v>0</v>
      </c>
      <c r="E42" s="161">
        <f t="shared" si="2"/>
        <v>0</v>
      </c>
      <c r="F42" s="161">
        <f>+Remaining!L42</f>
        <v>0</v>
      </c>
      <c r="G42" s="161">
        <f t="shared" si="3"/>
        <v>0</v>
      </c>
      <c r="H42" s="161">
        <f>+Remaining!H42</f>
        <v>0</v>
      </c>
      <c r="I42" s="161">
        <f t="shared" si="4"/>
        <v>0</v>
      </c>
      <c r="J42" s="120">
        <f>HLOOKUP($R$1,Baseline!$H$4:$BP$57,39, FALSE)</f>
        <v>0</v>
      </c>
      <c r="K42" s="121">
        <f t="shared" si="8"/>
        <v>0</v>
      </c>
      <c r="L42" s="120">
        <f>J42+HLOOKUP($R$1,MOC!$H$4:$BP$57,39, FALSE)</f>
        <v>0</v>
      </c>
      <c r="M42" s="121">
        <f t="shared" si="5"/>
        <v>0</v>
      </c>
      <c r="N42" s="120">
        <f>+Progress!E42</f>
        <v>0</v>
      </c>
      <c r="O42" s="121">
        <f t="shared" si="6"/>
        <v>0</v>
      </c>
      <c r="P42" s="120">
        <f>+Remaining!S42</f>
        <v>0</v>
      </c>
      <c r="Q42" s="121">
        <f t="shared" si="9"/>
        <v>0</v>
      </c>
      <c r="R42" s="192">
        <f t="shared" si="7"/>
        <v>0</v>
      </c>
      <c r="S42" s="193">
        <f t="shared" si="1"/>
        <v>0</v>
      </c>
    </row>
    <row r="43" spans="1:19" s="11" customFormat="1" ht="15.75" customHeight="1" collapsed="1" x14ac:dyDescent="0.2">
      <c r="A43" s="129">
        <f>Remaining!A43</f>
        <v>490</v>
      </c>
      <c r="B43" s="185" t="str">
        <f>Remaining!B43</f>
        <v xml:space="preserve">Eng. Application Services      </v>
      </c>
      <c r="C43" s="161">
        <f>Remaining!C43</f>
        <v>204</v>
      </c>
      <c r="D43" s="161">
        <f>Remaining!D43</f>
        <v>0</v>
      </c>
      <c r="E43" s="161">
        <f t="shared" si="2"/>
        <v>204</v>
      </c>
      <c r="F43" s="161">
        <f>+Remaining!L43</f>
        <v>0</v>
      </c>
      <c r="G43" s="161">
        <f t="shared" si="3"/>
        <v>0</v>
      </c>
      <c r="H43" s="161">
        <f>+Remaining!H43</f>
        <v>0</v>
      </c>
      <c r="I43" s="161">
        <f t="shared" si="4"/>
        <v>204</v>
      </c>
      <c r="J43" s="120">
        <f>HLOOKUP($R$1,Baseline!$H$4:$BP$57,40, FALSE)</f>
        <v>58</v>
      </c>
      <c r="K43" s="121">
        <f t="shared" si="8"/>
        <v>0.28431372549019607</v>
      </c>
      <c r="L43" s="120">
        <f>J43+HLOOKUP($R$1,MOC!$H$4:$BP$57,40, FALSE)</f>
        <v>58</v>
      </c>
      <c r="M43" s="121">
        <f t="shared" si="5"/>
        <v>0.28431372549019607</v>
      </c>
      <c r="N43" s="120">
        <f>+Progress!E43</f>
        <v>90.5</v>
      </c>
      <c r="O43" s="121">
        <f t="shared" si="6"/>
        <v>0.44362745098039214</v>
      </c>
      <c r="P43" s="120">
        <f>+Remaining!S43</f>
        <v>90.5</v>
      </c>
      <c r="Q43" s="121">
        <f t="shared" si="9"/>
        <v>0.44362745098039214</v>
      </c>
      <c r="R43" s="192">
        <f t="shared" si="7"/>
        <v>1</v>
      </c>
      <c r="S43" s="193">
        <f t="shared" si="1"/>
        <v>1.5603448275862069</v>
      </c>
    </row>
    <row r="44" spans="1:19" s="11" customFormat="1" ht="15.75" hidden="1" customHeight="1" outlineLevel="1" x14ac:dyDescent="0.2">
      <c r="A44" s="129">
        <f>Remaining!A44</f>
        <v>0</v>
      </c>
      <c r="B44" s="186">
        <f>Remaining!B44</f>
        <v>0</v>
      </c>
      <c r="C44" s="181">
        <f>Remaining!C44</f>
        <v>0</v>
      </c>
      <c r="D44" s="181">
        <f>Remaining!D44</f>
        <v>0</v>
      </c>
      <c r="E44" s="181">
        <f t="shared" si="2"/>
        <v>0</v>
      </c>
      <c r="F44" s="181">
        <f>+Remaining!L44</f>
        <v>0</v>
      </c>
      <c r="G44" s="181">
        <f t="shared" si="3"/>
        <v>0</v>
      </c>
      <c r="H44" s="181">
        <f>+Remaining!H44</f>
        <v>0</v>
      </c>
      <c r="I44" s="181">
        <f t="shared" si="4"/>
        <v>0</v>
      </c>
      <c r="J44" s="182">
        <f>HLOOKUP($R$1,Baseline!$H$4:$BP$57,41, FALSE)</f>
        <v>0</v>
      </c>
      <c r="K44" s="183">
        <f t="shared" si="8"/>
        <v>0</v>
      </c>
      <c r="L44" s="182">
        <f>J44+HLOOKUP($R$1,MOC!$H$4:$BP$57,41, FALSE)</f>
        <v>0</v>
      </c>
      <c r="M44" s="183">
        <f t="shared" si="5"/>
        <v>0</v>
      </c>
      <c r="N44" s="182">
        <f>+Progress!E44</f>
        <v>0</v>
      </c>
      <c r="O44" s="183">
        <f t="shared" si="6"/>
        <v>0</v>
      </c>
      <c r="P44" s="182">
        <f>+Remaining!S44</f>
        <v>0</v>
      </c>
      <c r="Q44" s="183">
        <f t="shared" si="9"/>
        <v>0</v>
      </c>
      <c r="R44" s="194">
        <f t="shared" si="7"/>
        <v>0</v>
      </c>
      <c r="S44" s="195">
        <f t="shared" si="1"/>
        <v>0</v>
      </c>
    </row>
    <row r="45" spans="1:19" s="34" customFormat="1" ht="24" customHeight="1" collapsed="1" x14ac:dyDescent="0.25">
      <c r="A45" s="173" t="str">
        <f>Remaining!A45</f>
        <v>08.</v>
      </c>
      <c r="B45" s="184" t="str">
        <f>Remaining!B45</f>
        <v>Pipeline Engineering &amp; Design</v>
      </c>
      <c r="C45" s="204">
        <f t="shared" ref="C45:J45" si="18">SUM(C46:C48)</f>
        <v>7079</v>
      </c>
      <c r="D45" s="204">
        <f t="shared" si="18"/>
        <v>0</v>
      </c>
      <c r="E45" s="204">
        <f t="shared" si="18"/>
        <v>7079</v>
      </c>
      <c r="F45" s="204">
        <f t="shared" si="18"/>
        <v>0</v>
      </c>
      <c r="G45" s="204">
        <f t="shared" si="18"/>
        <v>143.18000000000004</v>
      </c>
      <c r="H45" s="204">
        <f t="shared" si="18"/>
        <v>0</v>
      </c>
      <c r="I45" s="204">
        <f t="shared" si="18"/>
        <v>7222.18</v>
      </c>
      <c r="J45" s="191">
        <f t="shared" si="18"/>
        <v>2076.15</v>
      </c>
      <c r="K45" s="205">
        <f t="shared" si="8"/>
        <v>0.29328294956914819</v>
      </c>
      <c r="L45" s="191">
        <f>SUM(L46:L48)</f>
        <v>2076.15</v>
      </c>
      <c r="M45" s="205">
        <f t="shared" si="5"/>
        <v>0.29328294956914819</v>
      </c>
      <c r="N45" s="191">
        <f>SUM(N46:N48)</f>
        <v>1378.82</v>
      </c>
      <c r="O45" s="205">
        <f t="shared" si="6"/>
        <v>0.19477609831897161</v>
      </c>
      <c r="P45" s="191">
        <f>+Remaining!S45</f>
        <v>1522</v>
      </c>
      <c r="Q45" s="205">
        <f t="shared" si="9"/>
        <v>0.21500211894335358</v>
      </c>
      <c r="R45" s="199">
        <f t="shared" si="7"/>
        <v>0.90592641261498019</v>
      </c>
      <c r="S45" s="200">
        <f t="shared" si="1"/>
        <v>0.66412349782048496</v>
      </c>
    </row>
    <row r="46" spans="1:19" s="11" customFormat="1" ht="15.75" customHeight="1" x14ac:dyDescent="0.25">
      <c r="A46" s="129">
        <f>Remaining!A46</f>
        <v>370</v>
      </c>
      <c r="B46" s="185" t="str">
        <f>Remaining!B46</f>
        <v xml:space="preserve">Pipeline Engineering           </v>
      </c>
      <c r="C46" s="161">
        <f>Remaining!C46</f>
        <v>1613</v>
      </c>
      <c r="D46" s="161">
        <f>Remaining!D46</f>
        <v>0</v>
      </c>
      <c r="E46" s="161">
        <f t="shared" si="2"/>
        <v>1613</v>
      </c>
      <c r="F46" s="161">
        <f>+Remaining!L46</f>
        <v>0</v>
      </c>
      <c r="G46" s="161">
        <f t="shared" si="3"/>
        <v>-44.28</v>
      </c>
      <c r="H46" s="161">
        <f>+Remaining!H46</f>
        <v>0</v>
      </c>
      <c r="I46" s="161">
        <f t="shared" si="4"/>
        <v>1568.72</v>
      </c>
      <c r="J46" s="120">
        <f>HLOOKUP($R$1,Baseline!$H$4:$BP$57,43, FALSE)</f>
        <v>365</v>
      </c>
      <c r="K46" s="190">
        <f t="shared" si="8"/>
        <v>0.22628642281463113</v>
      </c>
      <c r="L46" s="120">
        <f>J46+HLOOKUP($R$1,MOC!$H$4:$BP$57,43, FALSE)</f>
        <v>365</v>
      </c>
      <c r="M46" s="121">
        <f t="shared" si="5"/>
        <v>0.22628642281463113</v>
      </c>
      <c r="N46" s="120">
        <f>+Progress!E46</f>
        <v>231.28</v>
      </c>
      <c r="O46" s="121">
        <f t="shared" si="6"/>
        <v>0.143384996900186</v>
      </c>
      <c r="P46" s="120">
        <f>+Remaining!S46</f>
        <v>187</v>
      </c>
      <c r="Q46" s="121">
        <f t="shared" si="9"/>
        <v>0.11593304401735896</v>
      </c>
      <c r="R46" s="192">
        <f t="shared" si="7"/>
        <v>1.2367914438502674</v>
      </c>
      <c r="S46" s="193">
        <f t="shared" si="1"/>
        <v>0.63364383561643833</v>
      </c>
    </row>
    <row r="47" spans="1:19" s="11" customFormat="1" ht="15.75" customHeight="1" x14ac:dyDescent="0.2">
      <c r="A47" s="129">
        <f>Remaining!A47</f>
        <v>470</v>
      </c>
      <c r="B47" s="185" t="str">
        <f>Remaining!B47</f>
        <v xml:space="preserve">Pipeline Design                </v>
      </c>
      <c r="C47" s="161">
        <f>Remaining!C47</f>
        <v>5466</v>
      </c>
      <c r="D47" s="161">
        <f>Remaining!D47</f>
        <v>0</v>
      </c>
      <c r="E47" s="161">
        <f t="shared" si="2"/>
        <v>5466</v>
      </c>
      <c r="F47" s="161">
        <f>+Remaining!L47</f>
        <v>0</v>
      </c>
      <c r="G47" s="161">
        <f t="shared" si="3"/>
        <v>187.46000000000004</v>
      </c>
      <c r="H47" s="161">
        <f>+Remaining!H47</f>
        <v>0</v>
      </c>
      <c r="I47" s="161">
        <f t="shared" si="4"/>
        <v>5653.46</v>
      </c>
      <c r="J47" s="120">
        <f>HLOOKUP($R$1,Baseline!$H$4:$BP$57,44, FALSE)</f>
        <v>1711.15</v>
      </c>
      <c r="K47" s="121">
        <f t="shared" si="8"/>
        <v>0.3130534211489206</v>
      </c>
      <c r="L47" s="120">
        <f>J47+HLOOKUP($R$1,MOC!$H$4:$BP$57,44, FALSE)</f>
        <v>1711.15</v>
      </c>
      <c r="M47" s="121">
        <f t="shared" si="5"/>
        <v>0.3130534211489206</v>
      </c>
      <c r="N47" s="120">
        <f>+Progress!E47</f>
        <v>1147.54</v>
      </c>
      <c r="O47" s="121">
        <f t="shared" si="6"/>
        <v>0.20994145627515551</v>
      </c>
      <c r="P47" s="120">
        <f>+Remaining!S47</f>
        <v>1335</v>
      </c>
      <c r="Q47" s="121">
        <f t="shared" si="9"/>
        <v>0.24423710208562019</v>
      </c>
      <c r="R47" s="192">
        <f t="shared" si="7"/>
        <v>0.85958052434456922</v>
      </c>
      <c r="S47" s="193">
        <f t="shared" si="1"/>
        <v>0.67062501826257193</v>
      </c>
    </row>
    <row r="48" spans="1:19" s="11" customFormat="1" ht="15.75" hidden="1" customHeight="1" outlineLevel="1" x14ac:dyDescent="0.2">
      <c r="A48" s="129">
        <f>Remaining!A48</f>
        <v>0</v>
      </c>
      <c r="B48" s="186">
        <f>Remaining!B48</f>
        <v>0</v>
      </c>
      <c r="C48" s="181">
        <f>Remaining!C48</f>
        <v>0</v>
      </c>
      <c r="D48" s="181">
        <f>Remaining!D48</f>
        <v>0</v>
      </c>
      <c r="E48" s="181">
        <f t="shared" si="2"/>
        <v>0</v>
      </c>
      <c r="F48" s="181">
        <f>+Remaining!L48</f>
        <v>0</v>
      </c>
      <c r="G48" s="181">
        <f t="shared" si="3"/>
        <v>0</v>
      </c>
      <c r="H48" s="181">
        <f>+Remaining!H48</f>
        <v>0</v>
      </c>
      <c r="I48" s="181">
        <f t="shared" si="4"/>
        <v>0</v>
      </c>
      <c r="J48" s="182">
        <f>HLOOKUP($R$1,Baseline!$H$4:$BP$57,45, FALSE)</f>
        <v>0</v>
      </c>
      <c r="K48" s="183">
        <f t="shared" si="8"/>
        <v>0</v>
      </c>
      <c r="L48" s="182">
        <f>J48+HLOOKUP($R$1,MOC!$H$4:$BP$57,45, FALSE)</f>
        <v>0</v>
      </c>
      <c r="M48" s="183">
        <f t="shared" si="5"/>
        <v>0</v>
      </c>
      <c r="N48" s="182">
        <f>+Progress!E48</f>
        <v>0</v>
      </c>
      <c r="O48" s="183">
        <f t="shared" si="6"/>
        <v>0</v>
      </c>
      <c r="P48" s="182">
        <f>+Remaining!S48</f>
        <v>0</v>
      </c>
      <c r="Q48" s="183">
        <f t="shared" si="9"/>
        <v>0</v>
      </c>
      <c r="R48" s="194">
        <f t="shared" si="7"/>
        <v>0</v>
      </c>
      <c r="S48" s="195">
        <f t="shared" si="1"/>
        <v>0</v>
      </c>
    </row>
    <row r="49" spans="1:20" s="34" customFormat="1" ht="24" customHeight="1" collapsed="1" x14ac:dyDescent="0.25">
      <c r="A49" s="173" t="str">
        <f>Remaining!A49</f>
        <v>09.</v>
      </c>
      <c r="B49" s="184" t="str">
        <f>Remaining!B49</f>
        <v>Civil Engineering &amp; Design</v>
      </c>
      <c r="C49" s="204">
        <f>SUM(C50:C52)</f>
        <v>503</v>
      </c>
      <c r="D49" s="204">
        <f t="shared" ref="D49:L49" si="19">SUM(D50:D52)</f>
        <v>0</v>
      </c>
      <c r="E49" s="204">
        <f t="shared" si="19"/>
        <v>503</v>
      </c>
      <c r="F49" s="204">
        <f t="shared" si="19"/>
        <v>0</v>
      </c>
      <c r="G49" s="204">
        <f t="shared" si="19"/>
        <v>9.5</v>
      </c>
      <c r="H49" s="204">
        <f t="shared" si="19"/>
        <v>0</v>
      </c>
      <c r="I49" s="204">
        <f t="shared" si="19"/>
        <v>512.5</v>
      </c>
      <c r="J49" s="191">
        <f t="shared" si="19"/>
        <v>316.02999999999997</v>
      </c>
      <c r="K49" s="205">
        <f t="shared" si="8"/>
        <v>0.62829025844930408</v>
      </c>
      <c r="L49" s="191">
        <f t="shared" si="19"/>
        <v>316.02999999999997</v>
      </c>
      <c r="M49" s="205">
        <f t="shared" si="5"/>
        <v>0.62829025844930408</v>
      </c>
      <c r="N49" s="191">
        <f>SUM(N50:N52)</f>
        <v>233</v>
      </c>
      <c r="O49" s="205">
        <f t="shared" si="6"/>
        <v>0.46322067594433397</v>
      </c>
      <c r="P49" s="191">
        <f>+Remaining!S49</f>
        <v>242.5</v>
      </c>
      <c r="Q49" s="205">
        <f t="shared" si="9"/>
        <v>0.48210735586481113</v>
      </c>
      <c r="R49" s="199">
        <f t="shared" si="7"/>
        <v>0.96082474226804127</v>
      </c>
      <c r="S49" s="200">
        <f>IFERROR(N49/L49,0)</f>
        <v>0.73727177799575994</v>
      </c>
    </row>
    <row r="50" spans="1:20" s="11" customFormat="1" ht="15.75" customHeight="1" x14ac:dyDescent="0.2">
      <c r="A50" s="129">
        <f>Remaining!A50</f>
        <v>380</v>
      </c>
      <c r="B50" s="185" t="str">
        <f>Remaining!B50</f>
        <v xml:space="preserve">Civil - Earthworks Engineering </v>
      </c>
      <c r="C50" s="161">
        <f>Remaining!C50</f>
        <v>237</v>
      </c>
      <c r="D50" s="161">
        <f>Remaining!D50</f>
        <v>0</v>
      </c>
      <c r="E50" s="161">
        <f t="shared" si="2"/>
        <v>237</v>
      </c>
      <c r="F50" s="161">
        <f>+Remaining!L50</f>
        <v>0</v>
      </c>
      <c r="G50" s="161">
        <f t="shared" si="3"/>
        <v>14.5</v>
      </c>
      <c r="H50" s="161">
        <f>+Remaining!H50</f>
        <v>0</v>
      </c>
      <c r="I50" s="161">
        <f t="shared" si="4"/>
        <v>251.5</v>
      </c>
      <c r="J50" s="120">
        <f>HLOOKUP($R$1,Baseline!$H$4:$BP$57,47, FALSE)</f>
        <v>148.56</v>
      </c>
      <c r="K50" s="121">
        <f t="shared" si="8"/>
        <v>0.62683544303797467</v>
      </c>
      <c r="L50" s="120">
        <f>J50+HLOOKUP($R$1,MOC!$H$4:$BP$57,47, FALSE)</f>
        <v>148.56</v>
      </c>
      <c r="M50" s="121">
        <f t="shared" si="5"/>
        <v>0.62683544303797467</v>
      </c>
      <c r="N50" s="120">
        <f>+Progress!E50</f>
        <v>144</v>
      </c>
      <c r="O50" s="121">
        <f t="shared" si="6"/>
        <v>0.60759493670886078</v>
      </c>
      <c r="P50" s="120">
        <f>+Remaining!S50</f>
        <v>158.5</v>
      </c>
      <c r="Q50" s="121">
        <f t="shared" si="9"/>
        <v>0.66877637130801693</v>
      </c>
      <c r="R50" s="192">
        <f t="shared" si="7"/>
        <v>0.90851735015772872</v>
      </c>
      <c r="S50" s="193">
        <f>IFERROR(N50/L50,0)</f>
        <v>0.96930533117932149</v>
      </c>
    </row>
    <row r="51" spans="1:20" s="11" customFormat="1" ht="15.75" customHeight="1" x14ac:dyDescent="0.2">
      <c r="A51" s="129">
        <f>Remaining!A51</f>
        <v>480</v>
      </c>
      <c r="B51" s="185" t="str">
        <f>Remaining!B51</f>
        <v xml:space="preserve">Civil - Earthworks Design      </v>
      </c>
      <c r="C51" s="161">
        <f>Remaining!C51</f>
        <v>266</v>
      </c>
      <c r="D51" s="161">
        <f>Remaining!D51</f>
        <v>0</v>
      </c>
      <c r="E51" s="161">
        <f t="shared" si="2"/>
        <v>266</v>
      </c>
      <c r="F51" s="161">
        <f>+Remaining!L51</f>
        <v>0</v>
      </c>
      <c r="G51" s="161">
        <f t="shared" si="3"/>
        <v>-5</v>
      </c>
      <c r="H51" s="161">
        <f>+Remaining!H51</f>
        <v>0</v>
      </c>
      <c r="I51" s="161">
        <f t="shared" si="4"/>
        <v>261</v>
      </c>
      <c r="J51" s="120">
        <f>HLOOKUP($R$1,Baseline!$H$4:$BP$57,48, FALSE)</f>
        <v>167.47</v>
      </c>
      <c r="K51" s="121">
        <f t="shared" si="8"/>
        <v>0.62958646616541358</v>
      </c>
      <c r="L51" s="120">
        <f>J51+HLOOKUP($R$1,MOC!$H$4:$BP$57,48, FALSE)</f>
        <v>167.47</v>
      </c>
      <c r="M51" s="121">
        <f t="shared" si="5"/>
        <v>0.62958646616541358</v>
      </c>
      <c r="N51" s="120">
        <f>+Progress!E51</f>
        <v>89</v>
      </c>
      <c r="O51" s="121">
        <f t="shared" si="6"/>
        <v>0.33458646616541354</v>
      </c>
      <c r="P51" s="120">
        <f>+Remaining!S51</f>
        <v>84</v>
      </c>
      <c r="Q51" s="121">
        <f t="shared" si="9"/>
        <v>0.31578947368421051</v>
      </c>
      <c r="R51" s="192">
        <f t="shared" si="7"/>
        <v>1.0595238095238095</v>
      </c>
      <c r="S51" s="193">
        <f>IFERROR(N51/L51,0)</f>
        <v>0.53143846659103122</v>
      </c>
      <c r="T51" s="210"/>
    </row>
    <row r="52" spans="1:20" s="11" customFormat="1" ht="15.75" hidden="1" customHeight="1" outlineLevel="1" x14ac:dyDescent="0.2">
      <c r="A52" s="129">
        <f>Remaining!A52</f>
        <v>0</v>
      </c>
      <c r="B52" s="185">
        <f>Remaining!B52</f>
        <v>0</v>
      </c>
      <c r="C52" s="161">
        <f>Remaining!C52</f>
        <v>0</v>
      </c>
      <c r="D52" s="161">
        <f>Remaining!D52</f>
        <v>0</v>
      </c>
      <c r="E52" s="161">
        <f t="shared" si="2"/>
        <v>0</v>
      </c>
      <c r="F52" s="161">
        <f>+Remaining!L52</f>
        <v>0</v>
      </c>
      <c r="G52" s="161">
        <f t="shared" si="3"/>
        <v>0</v>
      </c>
      <c r="H52" s="161">
        <f>+Remaining!H52</f>
        <v>0</v>
      </c>
      <c r="I52" s="161">
        <f t="shared" si="4"/>
        <v>0</v>
      </c>
      <c r="J52" s="120">
        <f>HLOOKUP($R$1,Baseline!$H$4:$BP$57,49, FALSE)</f>
        <v>0</v>
      </c>
      <c r="K52" s="121">
        <f t="shared" si="8"/>
        <v>0</v>
      </c>
      <c r="L52" s="120">
        <f>J52+HLOOKUP($R$1,MOC!$H$4:$BP$57,49, FALSE)</f>
        <v>0</v>
      </c>
      <c r="M52" s="121">
        <f t="shared" si="5"/>
        <v>0</v>
      </c>
      <c r="N52" s="120">
        <f>+Progress!E52</f>
        <v>0</v>
      </c>
      <c r="O52" s="121">
        <f t="shared" si="6"/>
        <v>0</v>
      </c>
      <c r="P52" s="120">
        <f>+Remaining!S52</f>
        <v>0</v>
      </c>
      <c r="Q52" s="121">
        <f t="shared" si="9"/>
        <v>0</v>
      </c>
      <c r="R52" s="192">
        <f t="shared" si="7"/>
        <v>0</v>
      </c>
      <c r="S52" s="193">
        <f t="shared" si="1"/>
        <v>0</v>
      </c>
    </row>
    <row r="53" spans="1:20" s="34" customFormat="1" ht="24" hidden="1" customHeight="1" outlineLevel="1" x14ac:dyDescent="0.25">
      <c r="A53" s="173" t="str">
        <f>Remaining!A53</f>
        <v>12.</v>
      </c>
      <c r="B53" s="184" t="str">
        <f>Remaining!B53</f>
        <v>Procurement &amp; Contracts</v>
      </c>
      <c r="C53" s="204">
        <f t="shared" ref="C53:J53" si="20">SUM(C54:C56)</f>
        <v>0</v>
      </c>
      <c r="D53" s="204">
        <f t="shared" si="20"/>
        <v>0</v>
      </c>
      <c r="E53" s="204">
        <f t="shared" si="20"/>
        <v>0</v>
      </c>
      <c r="F53" s="204">
        <f t="shared" si="20"/>
        <v>0</v>
      </c>
      <c r="G53" s="204">
        <f t="shared" si="20"/>
        <v>0</v>
      </c>
      <c r="H53" s="204">
        <f t="shared" si="20"/>
        <v>0</v>
      </c>
      <c r="I53" s="204">
        <f t="shared" si="20"/>
        <v>0</v>
      </c>
      <c r="J53" s="191">
        <f t="shared" si="20"/>
        <v>0</v>
      </c>
      <c r="K53" s="205">
        <f t="shared" si="8"/>
        <v>0</v>
      </c>
      <c r="L53" s="191">
        <f>SUM(L54:L56)</f>
        <v>0</v>
      </c>
      <c r="M53" s="205">
        <f t="shared" si="5"/>
        <v>0</v>
      </c>
      <c r="N53" s="191">
        <f>SUM(N54:N56)</f>
        <v>0</v>
      </c>
      <c r="O53" s="205">
        <f t="shared" si="6"/>
        <v>0</v>
      </c>
      <c r="P53" s="191">
        <f>+Remaining!S53</f>
        <v>0</v>
      </c>
      <c r="Q53" s="205">
        <f t="shared" si="9"/>
        <v>0</v>
      </c>
      <c r="R53" s="199">
        <f t="shared" si="7"/>
        <v>0</v>
      </c>
      <c r="S53" s="200">
        <f t="shared" si="1"/>
        <v>0</v>
      </c>
    </row>
    <row r="54" spans="1:20" s="11" customFormat="1" ht="15.75" hidden="1" customHeight="1" outlineLevel="1" x14ac:dyDescent="0.2">
      <c r="A54" s="129">
        <f>Remaining!A54</f>
        <v>500</v>
      </c>
      <c r="B54" s="185">
        <f>Remaining!B54</f>
        <v>0</v>
      </c>
      <c r="C54" s="161">
        <f>Remaining!C54</f>
        <v>0</v>
      </c>
      <c r="D54" s="161">
        <f>Remaining!D54</f>
        <v>0</v>
      </c>
      <c r="E54" s="161">
        <f t="shared" si="2"/>
        <v>0</v>
      </c>
      <c r="F54" s="161">
        <f>+Remaining!L54</f>
        <v>0</v>
      </c>
      <c r="G54" s="161">
        <f t="shared" si="3"/>
        <v>0</v>
      </c>
      <c r="H54" s="161">
        <f>+Remaining!H54</f>
        <v>0</v>
      </c>
      <c r="I54" s="161">
        <f t="shared" si="4"/>
        <v>0</v>
      </c>
      <c r="J54" s="120">
        <f>HLOOKUP($R$1,Baseline!$H$4:$BP$57,52, FALSE)</f>
        <v>0</v>
      </c>
      <c r="K54" s="121">
        <f t="shared" si="8"/>
        <v>0</v>
      </c>
      <c r="L54" s="120">
        <f>J54+HLOOKUP($R$1,MOC!$H$4:$BP$57,52, FALSE)</f>
        <v>0</v>
      </c>
      <c r="M54" s="121">
        <f t="shared" si="5"/>
        <v>0</v>
      </c>
      <c r="N54" s="120">
        <f>+Progress!E54</f>
        <v>0</v>
      </c>
      <c r="O54" s="121">
        <f t="shared" si="6"/>
        <v>0</v>
      </c>
      <c r="P54" s="120">
        <f>+Remaining!S54</f>
        <v>0</v>
      </c>
      <c r="Q54" s="121">
        <f t="shared" si="9"/>
        <v>0</v>
      </c>
      <c r="R54" s="192">
        <f t="shared" si="7"/>
        <v>0</v>
      </c>
      <c r="S54" s="193">
        <f t="shared" si="1"/>
        <v>0</v>
      </c>
    </row>
    <row r="55" spans="1:20" s="11" customFormat="1" ht="15.75" hidden="1" customHeight="1" outlineLevel="1" x14ac:dyDescent="0.2">
      <c r="A55" s="129">
        <f>Remaining!A55</f>
        <v>510</v>
      </c>
      <c r="B55" s="185">
        <f>Remaining!B55</f>
        <v>0</v>
      </c>
      <c r="C55" s="161">
        <f>Remaining!C55</f>
        <v>0</v>
      </c>
      <c r="D55" s="161">
        <f>Remaining!D55</f>
        <v>0</v>
      </c>
      <c r="E55" s="161">
        <f t="shared" ref="E55" si="21">+C55+D55</f>
        <v>0</v>
      </c>
      <c r="F55" s="161">
        <f>+Remaining!L55</f>
        <v>0</v>
      </c>
      <c r="G55" s="161">
        <f t="shared" ref="G55" si="22">P55-N55-F55</f>
        <v>0</v>
      </c>
      <c r="H55" s="161">
        <f>+Remaining!H55</f>
        <v>0</v>
      </c>
      <c r="I55" s="161">
        <f t="shared" ref="I55" si="23">+E55+G55+F55+H55</f>
        <v>0</v>
      </c>
      <c r="J55" s="120">
        <f>HLOOKUP($R$1,Baseline!$H$4:$BP$57,53, FALSE)</f>
        <v>0</v>
      </c>
      <c r="K55" s="121">
        <f t="shared" ref="K55" si="24">IFERROR(J55/$C55,0)</f>
        <v>0</v>
      </c>
      <c r="L55" s="120">
        <f>J55+HLOOKUP($R$1,MOC!$H$4:$BP$57,53, FALSE)</f>
        <v>0</v>
      </c>
      <c r="M55" s="121">
        <f t="shared" ref="M55" si="25">IFERROR(L55/$E55,0)</f>
        <v>0</v>
      </c>
      <c r="N55" s="120">
        <f>+Progress!E55</f>
        <v>0</v>
      </c>
      <c r="O55" s="121">
        <f t="shared" ref="O55" si="26">IFERROR(N55/$E55,0)</f>
        <v>0</v>
      </c>
      <c r="P55" s="120">
        <f>+Remaining!S55</f>
        <v>0</v>
      </c>
      <c r="Q55" s="121">
        <f t="shared" ref="Q55" si="27">IFERROR(P55/$E55,0)</f>
        <v>0</v>
      </c>
      <c r="R55" s="192">
        <f t="shared" ref="R55" si="28">IFERROR(N55/P55,0)</f>
        <v>0</v>
      </c>
      <c r="S55" s="193">
        <f t="shared" ref="S55" si="29">IFERROR(N55/L55,0)</f>
        <v>0</v>
      </c>
    </row>
    <row r="56" spans="1:20" s="11" customFormat="1" ht="15.75" hidden="1" customHeight="1" outlineLevel="1" x14ac:dyDescent="0.2">
      <c r="A56" s="129">
        <f>Remaining!A56</f>
        <v>550</v>
      </c>
      <c r="B56" s="185">
        <f>Remaining!B56</f>
        <v>0</v>
      </c>
      <c r="C56" s="161">
        <f>Remaining!C56</f>
        <v>0</v>
      </c>
      <c r="D56" s="161">
        <f>Remaining!D56</f>
        <v>0</v>
      </c>
      <c r="E56" s="161">
        <f t="shared" si="2"/>
        <v>0</v>
      </c>
      <c r="F56" s="161">
        <f>+Remaining!L56</f>
        <v>0</v>
      </c>
      <c r="G56" s="161">
        <f t="shared" si="3"/>
        <v>0</v>
      </c>
      <c r="H56" s="161">
        <f>+Remaining!H56</f>
        <v>0</v>
      </c>
      <c r="I56" s="161">
        <f t="shared" si="4"/>
        <v>0</v>
      </c>
      <c r="J56" s="120">
        <f>HLOOKUP($R$1,Baseline!$H$4:$BP$57,54, FALSE)</f>
        <v>0</v>
      </c>
      <c r="K56" s="121">
        <f t="shared" si="8"/>
        <v>0</v>
      </c>
      <c r="L56" s="120">
        <f>J56+HLOOKUP($R$1,MOC!$H$4:$BP$57,54, FALSE)</f>
        <v>0</v>
      </c>
      <c r="M56" s="121">
        <f t="shared" si="5"/>
        <v>0</v>
      </c>
      <c r="N56" s="120">
        <f>+Progress!E56</f>
        <v>0</v>
      </c>
      <c r="O56" s="121">
        <f t="shared" si="6"/>
        <v>0</v>
      </c>
      <c r="P56" s="120">
        <f>+Remaining!S56</f>
        <v>0</v>
      </c>
      <c r="Q56" s="121">
        <f t="shared" si="9"/>
        <v>0</v>
      </c>
      <c r="R56" s="192">
        <f t="shared" si="7"/>
        <v>0</v>
      </c>
      <c r="S56" s="193">
        <f t="shared" si="1"/>
        <v>0</v>
      </c>
    </row>
    <row r="57" spans="1:20" s="11" customFormat="1" hidden="1" outlineLevel="1" x14ac:dyDescent="0.2">
      <c r="A57" s="128"/>
      <c r="B57" s="186"/>
      <c r="C57" s="181"/>
      <c r="D57" s="181"/>
      <c r="E57" s="181"/>
      <c r="F57" s="181"/>
      <c r="G57" s="181"/>
      <c r="H57" s="181"/>
      <c r="I57" s="181"/>
      <c r="J57" s="182"/>
      <c r="K57" s="183"/>
      <c r="L57" s="182"/>
      <c r="M57" s="183"/>
      <c r="N57" s="182"/>
      <c r="O57" s="183"/>
      <c r="P57" s="182"/>
      <c r="Q57" s="183"/>
      <c r="R57" s="192"/>
      <c r="S57" s="193"/>
    </row>
    <row r="58" spans="1:20" ht="25.5" customHeight="1" collapsed="1" x14ac:dyDescent="0.25">
      <c r="A58" s="128"/>
      <c r="B58" s="206" t="s">
        <v>26</v>
      </c>
      <c r="C58" s="204">
        <f t="shared" ref="C58:J58" si="30">SUM(C5:C56)/2</f>
        <v>19302</v>
      </c>
      <c r="D58" s="204">
        <f t="shared" si="30"/>
        <v>0</v>
      </c>
      <c r="E58" s="204">
        <f t="shared" si="30"/>
        <v>19302</v>
      </c>
      <c r="F58" s="204">
        <f t="shared" si="30"/>
        <v>0</v>
      </c>
      <c r="G58" s="204">
        <f t="shared" si="30"/>
        <v>208.03000000000006</v>
      </c>
      <c r="H58" s="204">
        <f t="shared" si="30"/>
        <v>0</v>
      </c>
      <c r="I58" s="204">
        <f t="shared" si="30"/>
        <v>19510.03</v>
      </c>
      <c r="J58" s="196">
        <f t="shared" si="30"/>
        <v>6497.05</v>
      </c>
      <c r="K58" s="197">
        <f>IFERROR(J58/$C58,0)</f>
        <v>0.33659983421407108</v>
      </c>
      <c r="L58" s="196">
        <f>SUM(L5:L56)/2</f>
        <v>6497.05</v>
      </c>
      <c r="M58" s="197">
        <f>IFERROR(L58/$E58,0)</f>
        <v>0.33659983421407108</v>
      </c>
      <c r="N58" s="196">
        <f>SUM(N5:N56)/2</f>
        <v>5749.9699999999993</v>
      </c>
      <c r="O58" s="197">
        <f>IFERROR(N58/$E58,0)</f>
        <v>0.29789503678375295</v>
      </c>
      <c r="P58" s="196">
        <f>SUM(P5:P56)/2</f>
        <v>5958</v>
      </c>
      <c r="Q58" s="202">
        <f>IFERROR(P58/$E58,0)</f>
        <v>0.30867267640658996</v>
      </c>
      <c r="R58" s="207">
        <f t="shared" si="7"/>
        <v>0.96508392077878469</v>
      </c>
      <c r="S58" s="208">
        <f t="shared" si="1"/>
        <v>0.88501242871764862</v>
      </c>
    </row>
    <row r="59" spans="1:20" x14ac:dyDescent="0.2">
      <c r="C59" s="14"/>
      <c r="D59" s="14"/>
      <c r="E59" s="61"/>
      <c r="F59" s="61"/>
      <c r="G59" s="61"/>
      <c r="H59" s="61"/>
      <c r="I59" s="126"/>
      <c r="J59" s="75"/>
      <c r="L59" s="75"/>
      <c r="N59" s="76"/>
      <c r="O59" s="77"/>
      <c r="P59" s="131"/>
      <c r="Q59" s="77"/>
    </row>
    <row r="60" spans="1:20" ht="15.75" x14ac:dyDescent="0.25">
      <c r="B60" s="10" t="s">
        <v>32</v>
      </c>
      <c r="H60" s="2" t="s">
        <v>30</v>
      </c>
      <c r="I60" s="60"/>
      <c r="O60" s="4"/>
      <c r="P60" s="64"/>
      <c r="Q60" s="5"/>
    </row>
    <row r="61" spans="1:20" x14ac:dyDescent="0.2">
      <c r="F61" s="60"/>
      <c r="H61"/>
      <c r="N61" s="60"/>
      <c r="O61" s="60"/>
      <c r="P61" s="60"/>
    </row>
    <row r="62" spans="1:20" x14ac:dyDescent="0.2">
      <c r="B62" s="6" t="s">
        <v>155</v>
      </c>
      <c r="C62" s="4" t="s">
        <v>21</v>
      </c>
      <c r="D62" s="4"/>
      <c r="E62" s="4"/>
      <c r="F62" s="4"/>
      <c r="G62" s="8"/>
      <c r="H62" s="18" t="s">
        <v>241</v>
      </c>
      <c r="I62" s="8"/>
      <c r="L62" s="34"/>
      <c r="M62" s="34"/>
      <c r="N62" s="34"/>
      <c r="O62" s="15"/>
      <c r="P62" s="15"/>
      <c r="Q62" s="15"/>
    </row>
    <row r="63" spans="1:20" x14ac:dyDescent="0.2">
      <c r="B63" s="6" t="s">
        <v>156</v>
      </c>
      <c r="C63" s="18" t="s">
        <v>157</v>
      </c>
      <c r="D63" s="16"/>
      <c r="E63" s="4"/>
      <c r="F63" s="4"/>
      <c r="G63" s="8"/>
      <c r="I63" s="8"/>
      <c r="L63" s="34"/>
      <c r="M63" s="34"/>
      <c r="N63" s="34"/>
      <c r="P63" s="4"/>
      <c r="Q63" s="4"/>
    </row>
    <row r="64" spans="1:20" x14ac:dyDescent="0.2">
      <c r="B64" s="6" t="s">
        <v>158</v>
      </c>
      <c r="C64" s="4" t="s">
        <v>21</v>
      </c>
      <c r="D64" s="4"/>
      <c r="F64" s="4"/>
      <c r="G64" s="8"/>
      <c r="H64" s="12" t="s">
        <v>178</v>
      </c>
      <c r="I64" s="8"/>
      <c r="L64" s="34"/>
      <c r="M64" s="34"/>
      <c r="N64" s="34"/>
    </row>
    <row r="65" spans="1:19" x14ac:dyDescent="0.2">
      <c r="B65" s="6" t="s">
        <v>173</v>
      </c>
      <c r="C65" s="18" t="s">
        <v>174</v>
      </c>
      <c r="D65" s="16"/>
      <c r="F65" s="4"/>
      <c r="G65" s="8"/>
      <c r="I65" s="8"/>
      <c r="L65" s="34"/>
      <c r="M65" s="34"/>
      <c r="N65" s="34"/>
      <c r="O65" s="48"/>
      <c r="P65" s="48"/>
      <c r="Q65" s="48"/>
      <c r="R65" s="34"/>
      <c r="S65" s="34"/>
    </row>
    <row r="66" spans="1:19" x14ac:dyDescent="0.2">
      <c r="B66" s="6" t="s">
        <v>84</v>
      </c>
      <c r="C66" s="4" t="s">
        <v>22</v>
      </c>
      <c r="D66" s="4"/>
      <c r="E66" s="4"/>
      <c r="F66" s="4"/>
      <c r="G66" s="8"/>
      <c r="H66" s="8" t="s">
        <v>170</v>
      </c>
      <c r="I66" s="8"/>
      <c r="L66" s="34"/>
      <c r="M66" s="34"/>
      <c r="N66" s="34"/>
      <c r="O66" s="48"/>
      <c r="P66" s="48"/>
      <c r="Q66" s="48"/>
    </row>
    <row r="67" spans="1:19" x14ac:dyDescent="0.2">
      <c r="B67" s="6" t="s">
        <v>82</v>
      </c>
      <c r="C67" s="4" t="s">
        <v>25</v>
      </c>
      <c r="D67" s="4"/>
      <c r="E67" s="4"/>
      <c r="F67" s="4"/>
      <c r="G67" s="8"/>
      <c r="I67" s="8"/>
      <c r="K67" s="8"/>
      <c r="L67" s="34"/>
      <c r="M67" s="8"/>
      <c r="N67" s="34"/>
      <c r="O67" s="48"/>
      <c r="P67" s="48"/>
      <c r="Q67" s="48"/>
      <c r="R67" s="34"/>
      <c r="S67" s="34"/>
    </row>
    <row r="68" spans="1:19" x14ac:dyDescent="0.2">
      <c r="B68" s="6" t="s">
        <v>81</v>
      </c>
      <c r="C68" s="4" t="s">
        <v>23</v>
      </c>
      <c r="D68" s="4"/>
      <c r="E68" s="4"/>
      <c r="F68" s="4"/>
      <c r="G68" s="8"/>
      <c r="H68" s="8" t="s">
        <v>177</v>
      </c>
      <c r="I68" s="74"/>
      <c r="J68" s="74"/>
      <c r="K68" s="74"/>
      <c r="L68" s="74"/>
      <c r="M68" s="74"/>
      <c r="N68" s="74"/>
      <c r="O68" s="74"/>
      <c r="P68" s="74"/>
      <c r="Q68" s="74"/>
    </row>
    <row r="69" spans="1:19" x14ac:dyDescent="0.2">
      <c r="B69" s="6" t="s">
        <v>83</v>
      </c>
      <c r="C69" s="4" t="s">
        <v>24</v>
      </c>
      <c r="D69" s="4"/>
      <c r="E69" s="4"/>
      <c r="F69" s="4"/>
      <c r="G69" s="8"/>
      <c r="L69" s="34"/>
      <c r="M69" s="34"/>
      <c r="N69" s="34"/>
      <c r="O69" s="34"/>
      <c r="P69" s="34"/>
      <c r="Q69" s="34"/>
    </row>
    <row r="70" spans="1:19" x14ac:dyDescent="0.2">
      <c r="B70" s="49"/>
      <c r="C70" s="48"/>
      <c r="D70" s="48"/>
      <c r="E70" s="48"/>
      <c r="F70" s="4"/>
      <c r="G70" s="8"/>
      <c r="H70" s="8" t="s">
        <v>179</v>
      </c>
      <c r="I70" s="8"/>
      <c r="K70" s="8"/>
      <c r="L70" s="34"/>
      <c r="M70" s="8"/>
      <c r="N70" s="34"/>
      <c r="O70" s="48"/>
      <c r="P70" s="48"/>
      <c r="Q70" s="50"/>
      <c r="R70" s="34"/>
      <c r="S70" s="34"/>
    </row>
    <row r="71" spans="1:19" x14ac:dyDescent="0.2">
      <c r="B71" s="49"/>
      <c r="C71" s="48"/>
      <c r="D71" s="48"/>
      <c r="E71" s="48"/>
      <c r="F71" s="4"/>
      <c r="G71" s="8"/>
      <c r="H71" s="8"/>
      <c r="I71" s="8"/>
      <c r="K71" s="9"/>
      <c r="L71" s="34"/>
      <c r="M71" s="9"/>
      <c r="N71" s="34"/>
      <c r="O71" s="48"/>
      <c r="P71" s="48"/>
      <c r="Q71" s="48"/>
    </row>
    <row r="72" spans="1:19" s="34" customFormat="1" x14ac:dyDescent="0.2">
      <c r="A72" s="127"/>
      <c r="B72" s="49"/>
      <c r="C72" s="48"/>
      <c r="D72" s="48"/>
      <c r="E72" s="48"/>
      <c r="F72" s="4"/>
      <c r="G72" s="8"/>
      <c r="H72" s="8"/>
      <c r="I72" s="8"/>
      <c r="K72" s="9"/>
      <c r="M72" s="9"/>
      <c r="O72" s="48"/>
      <c r="P72" s="48"/>
      <c r="Q72" s="48"/>
      <c r="R72"/>
      <c r="S72"/>
    </row>
    <row r="73" spans="1:19" x14ac:dyDescent="0.2">
      <c r="B73" s="49"/>
      <c r="C73" s="48"/>
      <c r="D73" s="48"/>
      <c r="E73" s="48"/>
      <c r="F73" s="4"/>
      <c r="G73" s="8"/>
      <c r="H73" s="8"/>
      <c r="I73" s="8"/>
      <c r="L73" s="34"/>
      <c r="M73" s="34"/>
      <c r="N73" s="34"/>
      <c r="O73" s="48"/>
      <c r="P73" s="48"/>
      <c r="Q73" s="48"/>
    </row>
    <row r="74" spans="1:19" s="34" customFormat="1" x14ac:dyDescent="0.2">
      <c r="A74" s="127"/>
      <c r="B74" s="49"/>
      <c r="C74" s="48"/>
      <c r="D74" s="48"/>
      <c r="E74" s="48"/>
      <c r="F74" s="4"/>
      <c r="G74" s="8"/>
      <c r="H74" s="8"/>
      <c r="I74" s="8"/>
      <c r="O74" s="48"/>
      <c r="P74" s="48"/>
      <c r="Q74" s="48"/>
      <c r="R74"/>
      <c r="S74"/>
    </row>
    <row r="75" spans="1:19" x14ac:dyDescent="0.2">
      <c r="C75" s="35"/>
      <c r="D75" s="4"/>
      <c r="L75" s="34"/>
      <c r="M75" s="34"/>
      <c r="N75" s="34"/>
    </row>
    <row r="76" spans="1:19" x14ac:dyDescent="0.2">
      <c r="B76" s="23"/>
      <c r="C76" s="37"/>
      <c r="D76" s="45"/>
      <c r="E76" s="15"/>
      <c r="F76" s="15"/>
      <c r="G76" s="15"/>
      <c r="I76" s="15"/>
      <c r="J76" s="15"/>
      <c r="K76" s="15"/>
      <c r="L76" s="15"/>
      <c r="M76" s="15"/>
      <c r="N76" s="8"/>
      <c r="O76" s="48"/>
      <c r="P76" s="48"/>
      <c r="Q76" s="48"/>
    </row>
    <row r="77" spans="1:19" s="34" customFormat="1" x14ac:dyDescent="0.2">
      <c r="A77" s="127"/>
      <c r="B77" s="23"/>
      <c r="C77" s="37"/>
      <c r="D77" s="45"/>
      <c r="E77" s="15"/>
      <c r="F77" s="15"/>
      <c r="G77" s="15"/>
      <c r="H77" s="8"/>
      <c r="I77" s="15"/>
      <c r="J77" s="15"/>
      <c r="K77" s="15"/>
      <c r="L77" s="15"/>
      <c r="M77" s="15"/>
      <c r="N77" s="8"/>
      <c r="O77" s="48"/>
      <c r="P77" s="48"/>
      <c r="Q77" s="48"/>
      <c r="R77"/>
      <c r="S77"/>
    </row>
    <row r="78" spans="1:19" x14ac:dyDescent="0.2">
      <c r="B78" s="23"/>
      <c r="C78" s="15"/>
      <c r="D78" s="15"/>
      <c r="E78" s="15"/>
      <c r="F78" s="15"/>
      <c r="G78" s="15"/>
      <c r="H78" s="8"/>
      <c r="I78" s="15"/>
      <c r="J78" s="15"/>
      <c r="K78" s="15"/>
      <c r="L78" s="15"/>
      <c r="M78" s="15"/>
      <c r="N78" s="25"/>
      <c r="O78" s="48"/>
      <c r="P78" s="48"/>
      <c r="Q78" s="48"/>
    </row>
    <row r="79" spans="1:19" x14ac:dyDescent="0.2">
      <c r="B79" s="23"/>
      <c r="C79" s="15"/>
      <c r="D79" s="15"/>
      <c r="E79" s="15"/>
      <c r="F79" s="15"/>
      <c r="G79" s="15"/>
      <c r="H79" s="8"/>
      <c r="I79" s="15"/>
      <c r="J79" s="15"/>
      <c r="K79" s="15"/>
      <c r="L79" s="15"/>
      <c r="M79" s="15"/>
      <c r="N79" s="8"/>
      <c r="O79" s="48"/>
      <c r="P79" s="48"/>
      <c r="Q79" s="48"/>
    </row>
    <row r="80" spans="1:19" x14ac:dyDescent="0.2">
      <c r="B80" s="23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8"/>
      <c r="O80" s="48"/>
      <c r="P80" s="48"/>
      <c r="Q80" s="48"/>
    </row>
    <row r="81" spans="2:17" x14ac:dyDescent="0.2">
      <c r="B81" s="23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8"/>
      <c r="O81" s="8"/>
      <c r="P81" s="8"/>
      <c r="Q81" s="8"/>
    </row>
    <row r="82" spans="2:17" x14ac:dyDescent="0.2">
      <c r="B82" s="23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8"/>
      <c r="O82" s="8"/>
      <c r="P82" s="8"/>
      <c r="Q82" s="8"/>
    </row>
    <row r="83" spans="2:17" x14ac:dyDescent="0.2">
      <c r="B83" s="23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8"/>
      <c r="O83" s="8"/>
      <c r="P83" s="8"/>
      <c r="Q83" s="8"/>
    </row>
    <row r="84" spans="2:17" x14ac:dyDescent="0.2">
      <c r="B84" s="23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8"/>
      <c r="O84" s="8"/>
      <c r="P84" s="8"/>
      <c r="Q84" s="8"/>
    </row>
    <row r="85" spans="2:17" x14ac:dyDescent="0.2">
      <c r="B85" s="23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8"/>
      <c r="O85" s="8"/>
      <c r="P85" s="8"/>
      <c r="Q85" s="8"/>
    </row>
    <row r="86" spans="2:17" x14ac:dyDescent="0.2">
      <c r="B86" s="23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8"/>
      <c r="O86" s="8"/>
      <c r="P86" s="8"/>
      <c r="Q86" s="8"/>
    </row>
    <row r="87" spans="2:17" x14ac:dyDescent="0.2">
      <c r="B87" s="24"/>
      <c r="C87" s="15"/>
      <c r="D87" s="15"/>
      <c r="E87" s="15"/>
      <c r="F87" s="15"/>
      <c r="G87" s="15"/>
      <c r="H87" s="15"/>
      <c r="I87" s="15"/>
      <c r="N87" s="8"/>
      <c r="O87" s="8"/>
      <c r="P87" s="8"/>
      <c r="Q87" s="8"/>
    </row>
    <row r="88" spans="2:17" x14ac:dyDescent="0.2">
      <c r="N88" s="8"/>
      <c r="O88" s="8"/>
      <c r="P88" s="8"/>
      <c r="Q88" s="8"/>
    </row>
    <row r="89" spans="2:17" x14ac:dyDescent="0.2">
      <c r="N89" s="8"/>
      <c r="O89" s="8"/>
      <c r="P89" s="8"/>
      <c r="Q89" s="8"/>
    </row>
    <row r="90" spans="2:17" x14ac:dyDescent="0.2">
      <c r="N90" s="8"/>
      <c r="O90" s="8"/>
      <c r="P90" s="8"/>
      <c r="Q90" s="8"/>
    </row>
    <row r="97" spans="16:17" x14ac:dyDescent="0.2">
      <c r="P97" s="4"/>
      <c r="Q97" s="4"/>
    </row>
    <row r="98" spans="16:17" x14ac:dyDescent="0.2">
      <c r="P98" s="4"/>
      <c r="Q98" s="4"/>
    </row>
    <row r="99" spans="16:17" x14ac:dyDescent="0.2">
      <c r="P99" s="4"/>
      <c r="Q99" s="4"/>
    </row>
    <row r="100" spans="16:17" x14ac:dyDescent="0.2">
      <c r="P100" s="4"/>
      <c r="Q100" s="4"/>
    </row>
    <row r="101" spans="16:17" x14ac:dyDescent="0.2">
      <c r="P101" s="4"/>
      <c r="Q101" s="4"/>
    </row>
    <row r="102" spans="16:17" x14ac:dyDescent="0.2">
      <c r="P102" s="4"/>
      <c r="Q102" s="4"/>
    </row>
    <row r="103" spans="16:17" x14ac:dyDescent="0.2">
      <c r="P103" s="4"/>
      <c r="Q103" s="4"/>
    </row>
    <row r="104" spans="16:17" x14ac:dyDescent="0.2">
      <c r="P104" s="4"/>
      <c r="Q104" s="4"/>
    </row>
    <row r="105" spans="16:17" x14ac:dyDescent="0.2">
      <c r="P105" s="4"/>
      <c r="Q105" s="4"/>
    </row>
    <row r="106" spans="16:17" x14ac:dyDescent="0.2">
      <c r="P106" s="4"/>
      <c r="Q106" s="4"/>
    </row>
    <row r="107" spans="16:17" x14ac:dyDescent="0.2">
      <c r="P107" s="4"/>
      <c r="Q107" s="4"/>
    </row>
    <row r="108" spans="16:17" x14ac:dyDescent="0.2">
      <c r="P108" s="4"/>
      <c r="Q108" s="4"/>
    </row>
    <row r="109" spans="16:17" x14ac:dyDescent="0.2">
      <c r="P109" s="4"/>
      <c r="Q109" s="4"/>
    </row>
    <row r="110" spans="16:17" x14ac:dyDescent="0.2">
      <c r="P110" s="4"/>
      <c r="Q110" s="4"/>
    </row>
    <row r="111" spans="16:17" x14ac:dyDescent="0.2">
      <c r="P111" s="4"/>
      <c r="Q111" s="4"/>
    </row>
    <row r="112" spans="16:17" x14ac:dyDescent="0.2">
      <c r="P112" s="4"/>
      <c r="Q112" s="4"/>
    </row>
    <row r="113" spans="14:17" x14ac:dyDescent="0.2">
      <c r="N113" s="4"/>
      <c r="O113" s="4"/>
      <c r="P113" s="4"/>
      <c r="Q113" s="4"/>
    </row>
    <row r="114" spans="14:17" x14ac:dyDescent="0.2">
      <c r="N114" s="4"/>
      <c r="O114" s="4"/>
      <c r="P114" s="4"/>
      <c r="Q114" s="4"/>
    </row>
    <row r="115" spans="14:17" x14ac:dyDescent="0.2">
      <c r="N115" s="4"/>
      <c r="O115" s="4"/>
      <c r="P115" s="4"/>
      <c r="Q115" s="4"/>
    </row>
  </sheetData>
  <mergeCells count="3">
    <mergeCell ref="S3:S4"/>
    <mergeCell ref="R1:S1"/>
    <mergeCell ref="R3:R4"/>
  </mergeCells>
  <phoneticPr fontId="8" type="noConversion"/>
  <conditionalFormatting sqref="S58">
    <cfRule type="cellIs" dxfId="65" priority="1" operator="greaterThan">
      <formula>1.2</formula>
    </cfRule>
    <cfRule type="cellIs" dxfId="64" priority="2" operator="equal">
      <formula>0</formula>
    </cfRule>
    <cfRule type="cellIs" dxfId="63" priority="3" operator="between">
      <formula>0.95</formula>
      <formula>1.2</formula>
    </cfRule>
    <cfRule type="cellIs" dxfId="62" priority="4" operator="between">
      <formula>0.85</formula>
      <formula>0.95</formula>
    </cfRule>
    <cfRule type="cellIs" dxfId="61" priority="5" operator="lessThan">
      <formula>0.85</formula>
    </cfRule>
  </conditionalFormatting>
  <conditionalFormatting sqref="R5:S58">
    <cfRule type="cellIs" dxfId="60" priority="16" operator="greaterThan">
      <formula>1.2</formula>
    </cfRule>
    <cfRule type="cellIs" dxfId="59" priority="17" operator="equal">
      <formula>0</formula>
    </cfRule>
    <cfRule type="cellIs" dxfId="58" priority="19" operator="between">
      <formula>0.845</formula>
      <formula>0.945</formula>
    </cfRule>
    <cfRule type="cellIs" dxfId="57" priority="20" operator="lessThan">
      <formula>0.845</formula>
    </cfRule>
  </conditionalFormatting>
  <conditionalFormatting sqref="R3:S58">
    <cfRule type="cellIs" dxfId="56" priority="18" operator="between">
      <formula>0.945</formula>
      <formula>1.2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17" scale="83" orientation="landscape" r:id="rId1"/>
  <headerFooter alignWithMargins="0"/>
  <ignoredErrors>
    <ignoredError sqref="P8:P47 N6:N47 P56 N56 N48:N54 P48:P54 P6:P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8000"/>
    <pageSetUpPr fitToPage="1"/>
  </sheetPr>
  <dimension ref="A1:BN132"/>
  <sheetViews>
    <sheetView zoomScale="55" zoomScaleNormal="55" workbookViewId="0">
      <selection activeCell="B1" sqref="B1"/>
    </sheetView>
  </sheetViews>
  <sheetFormatPr defaultRowHeight="12.75" outlineLevelRow="1" x14ac:dyDescent="0.2"/>
  <cols>
    <col min="1" max="1" width="1.7109375" customWidth="1"/>
    <col min="2" max="2" width="20.7109375" customWidth="1"/>
    <col min="3" max="6" width="6.7109375" hidden="1" customWidth="1"/>
    <col min="7" max="47" width="6.7109375" customWidth="1"/>
    <col min="48" max="55" width="6.7109375" style="34" customWidth="1"/>
    <col min="56" max="61" width="6.7109375" customWidth="1"/>
    <col min="62" max="62" width="6.7109375" style="34" customWidth="1"/>
    <col min="63" max="63" width="6.7109375" customWidth="1"/>
    <col min="64" max="64" width="4.7109375" customWidth="1"/>
    <col min="65" max="66" width="10.5703125" bestFit="1" customWidth="1"/>
    <col min="67" max="67" width="10.28515625" bestFit="1" customWidth="1"/>
    <col min="68" max="70" width="10" bestFit="1" customWidth="1"/>
    <col min="71" max="74" width="10.28515625" bestFit="1" customWidth="1"/>
    <col min="75" max="76" width="10" bestFit="1" customWidth="1"/>
  </cols>
  <sheetData>
    <row r="1" spans="2:64" ht="27.75" x14ac:dyDescent="0.4">
      <c r="B1" s="79" t="str">
        <f>Remaining!A1</f>
        <v>XXX001.8E Client Project Phase 1A Flowlines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Z1" s="22"/>
      <c r="AA1" s="22"/>
      <c r="AD1" s="22"/>
      <c r="AE1" s="22"/>
      <c r="AF1" s="22"/>
      <c r="AG1" s="22"/>
      <c r="AH1" s="22"/>
      <c r="AI1" s="22"/>
      <c r="AJ1" s="22"/>
      <c r="AK1" s="22"/>
      <c r="AL1" s="19"/>
      <c r="AN1" s="19"/>
      <c r="AO1" s="19"/>
      <c r="AP1" s="19"/>
      <c r="AQ1" s="19"/>
      <c r="BL1" s="80" t="s">
        <v>99</v>
      </c>
    </row>
    <row r="2" spans="2:64" ht="27.75" x14ac:dyDescent="0.4">
      <c r="C2" s="212"/>
      <c r="E2" s="211"/>
      <c r="F2" s="211"/>
      <c r="G2" s="213" t="s">
        <v>61</v>
      </c>
      <c r="H2" s="221">
        <f>Report!R1</f>
        <v>42237</v>
      </c>
      <c r="I2" s="221"/>
      <c r="J2" s="221"/>
      <c r="K2" s="221"/>
      <c r="L2" s="21"/>
      <c r="M2" s="21"/>
      <c r="N2" s="21"/>
      <c r="O2" s="21"/>
      <c r="P2" s="21"/>
      <c r="Q2" s="21"/>
      <c r="R2" s="21"/>
      <c r="S2" s="21"/>
    </row>
    <row r="3" spans="2:64" x14ac:dyDescent="0.2">
      <c r="B3" s="87"/>
    </row>
    <row r="6" spans="2:64" s="34" customFormat="1" x14ac:dyDescent="0.2"/>
    <row r="7" spans="2:64" s="34" customFormat="1" x14ac:dyDescent="0.2"/>
    <row r="8" spans="2:64" s="34" customFormat="1" x14ac:dyDescent="0.2"/>
    <row r="9" spans="2:64" s="34" customFormat="1" x14ac:dyDescent="0.2"/>
    <row r="10" spans="2:64" s="34" customFormat="1" x14ac:dyDescent="0.2"/>
    <row r="11" spans="2:64" s="34" customFormat="1" x14ac:dyDescent="0.2"/>
    <row r="12" spans="2:64" s="34" customFormat="1" x14ac:dyDescent="0.2"/>
    <row r="13" spans="2:64" s="34" customFormat="1" x14ac:dyDescent="0.2"/>
    <row r="14" spans="2:64" s="34" customFormat="1" x14ac:dyDescent="0.2"/>
    <row r="15" spans="2:64" s="34" customFormat="1" x14ac:dyDescent="0.2"/>
    <row r="16" spans="2:64" s="34" customFormat="1" x14ac:dyDescent="0.2"/>
    <row r="17" spans="1:1" s="34" customFormat="1" x14ac:dyDescent="0.2"/>
    <row r="18" spans="1:1" x14ac:dyDescent="0.2">
      <c r="A18" s="34"/>
    </row>
    <row r="19" spans="1:1" x14ac:dyDescent="0.2">
      <c r="A19" s="34"/>
    </row>
    <row r="20" spans="1:1" x14ac:dyDescent="0.2">
      <c r="A20" s="34"/>
    </row>
    <row r="21" spans="1:1" s="34" customFormat="1" x14ac:dyDescent="0.2"/>
    <row r="22" spans="1:1" s="34" customFormat="1" x14ac:dyDescent="0.2"/>
    <row r="23" spans="1:1" s="34" customFormat="1" x14ac:dyDescent="0.2"/>
    <row r="24" spans="1:1" s="34" customFormat="1" x14ac:dyDescent="0.2"/>
    <row r="25" spans="1:1" s="34" customFormat="1" x14ac:dyDescent="0.2"/>
    <row r="26" spans="1:1" s="34" customFormat="1" x14ac:dyDescent="0.2"/>
    <row r="27" spans="1:1" s="34" customFormat="1" x14ac:dyDescent="0.2"/>
    <row r="28" spans="1:1" s="34" customFormat="1" x14ac:dyDescent="0.2"/>
    <row r="29" spans="1:1" s="34" customFormat="1" x14ac:dyDescent="0.2"/>
    <row r="30" spans="1:1" s="34" customFormat="1" x14ac:dyDescent="0.2"/>
    <row r="31" spans="1:1" s="34" customFormat="1" x14ac:dyDescent="0.2"/>
    <row r="32" spans="1:1" s="34" customFormat="1" x14ac:dyDescent="0.2"/>
    <row r="33" spans="1:66" s="34" customFormat="1" x14ac:dyDescent="0.2"/>
    <row r="34" spans="1:66" s="34" customFormat="1" x14ac:dyDescent="0.2"/>
    <row r="35" spans="1:66" s="34" customFormat="1" x14ac:dyDescent="0.2"/>
    <row r="36" spans="1:66" x14ac:dyDescent="0.2">
      <c r="A36" s="34"/>
    </row>
    <row r="37" spans="1:66" x14ac:dyDescent="0.2">
      <c r="A37" s="34"/>
    </row>
    <row r="38" spans="1:66" x14ac:dyDescent="0.2">
      <c r="A38" s="34"/>
    </row>
    <row r="39" spans="1:66" x14ac:dyDescent="0.2">
      <c r="A39" s="34"/>
    </row>
    <row r="40" spans="1:66" x14ac:dyDescent="0.2">
      <c r="A40" s="34"/>
    </row>
    <row r="41" spans="1:66" x14ac:dyDescent="0.2">
      <c r="A41" s="34"/>
    </row>
    <row r="42" spans="1:66" x14ac:dyDescent="0.2">
      <c r="A42" s="34"/>
    </row>
    <row r="43" spans="1:66" x14ac:dyDescent="0.2">
      <c r="A43" s="34"/>
    </row>
    <row r="44" spans="1:66" x14ac:dyDescent="0.2">
      <c r="B44" s="81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134"/>
      <c r="S44" s="134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</row>
    <row r="45" spans="1:66" s="4" customFormat="1" x14ac:dyDescent="0.2">
      <c r="B45" s="82" t="s">
        <v>29</v>
      </c>
      <c r="C45" s="90">
        <f>+Baseline!H4</f>
        <v>42125</v>
      </c>
      <c r="D45" s="90">
        <f>+Baseline!I4</f>
        <v>42132</v>
      </c>
      <c r="E45" s="90">
        <f>+Baseline!J4</f>
        <v>42139</v>
      </c>
      <c r="F45" s="90">
        <f>+Baseline!K4</f>
        <v>42146</v>
      </c>
      <c r="G45" s="90">
        <f>+Baseline!L4</f>
        <v>42153</v>
      </c>
      <c r="H45" s="90">
        <f>+Baseline!M4</f>
        <v>42160</v>
      </c>
      <c r="I45" s="90">
        <f>+Baseline!N4</f>
        <v>42167</v>
      </c>
      <c r="J45" s="90">
        <f>+Baseline!O4</f>
        <v>42174</v>
      </c>
      <c r="K45" s="90">
        <f>+Baseline!P4</f>
        <v>42181</v>
      </c>
      <c r="L45" s="90">
        <f>+Baseline!Q4</f>
        <v>42188</v>
      </c>
      <c r="M45" s="90">
        <f>+Baseline!R4</f>
        <v>42195</v>
      </c>
      <c r="N45" s="90">
        <f>+Baseline!S4</f>
        <v>42202</v>
      </c>
      <c r="O45" s="90">
        <f>+Baseline!T4</f>
        <v>42209</v>
      </c>
      <c r="P45" s="90">
        <f>+Baseline!U4</f>
        <v>42216</v>
      </c>
      <c r="Q45" s="90">
        <f>+Baseline!V4</f>
        <v>42223</v>
      </c>
      <c r="R45" s="90">
        <f>+Baseline!W4</f>
        <v>42230</v>
      </c>
      <c r="S45" s="90">
        <f>+Baseline!X4</f>
        <v>42237</v>
      </c>
      <c r="T45" s="90">
        <f>+Baseline!Y4</f>
        <v>42244</v>
      </c>
      <c r="U45" s="90">
        <f>+Baseline!Z4</f>
        <v>42251</v>
      </c>
      <c r="V45" s="90">
        <f>+Baseline!AA4</f>
        <v>42258</v>
      </c>
      <c r="W45" s="90">
        <f>+Baseline!AB4</f>
        <v>42265</v>
      </c>
      <c r="X45" s="90">
        <f>+Baseline!AC4</f>
        <v>42272</v>
      </c>
      <c r="Y45" s="90">
        <f>+Baseline!AD4</f>
        <v>42279</v>
      </c>
      <c r="Z45" s="90">
        <f>+Baseline!AE4</f>
        <v>42286</v>
      </c>
      <c r="AA45" s="90">
        <f>+Baseline!AF4</f>
        <v>42293</v>
      </c>
      <c r="AB45" s="90">
        <f>+Baseline!AG4</f>
        <v>42300</v>
      </c>
      <c r="AC45" s="90">
        <f>+Baseline!AH4</f>
        <v>42307</v>
      </c>
      <c r="AD45" s="90">
        <f>+Baseline!AI4</f>
        <v>42314</v>
      </c>
      <c r="AE45" s="90">
        <f>+Baseline!AJ4</f>
        <v>42321</v>
      </c>
      <c r="AF45" s="90">
        <f>+Baseline!AK4</f>
        <v>42328</v>
      </c>
      <c r="AG45" s="90">
        <f>+Baseline!AL4</f>
        <v>42335</v>
      </c>
      <c r="AH45" s="90">
        <f>+Baseline!AM4</f>
        <v>42342</v>
      </c>
      <c r="AI45" s="90">
        <f>+Baseline!AN4</f>
        <v>42349</v>
      </c>
      <c r="AJ45" s="90">
        <f>+Baseline!AO4</f>
        <v>42356</v>
      </c>
      <c r="AK45" s="90">
        <f>+Baseline!AP4</f>
        <v>42363</v>
      </c>
      <c r="AL45" s="90">
        <f>+Baseline!AQ4</f>
        <v>42370</v>
      </c>
      <c r="AM45" s="90">
        <f>+Baseline!AR4</f>
        <v>42377</v>
      </c>
      <c r="AN45" s="90">
        <f>+Baseline!AS4</f>
        <v>42384</v>
      </c>
      <c r="AO45" s="90">
        <f>+Baseline!AT4</f>
        <v>42391</v>
      </c>
      <c r="AP45" s="90">
        <f>+Baseline!AU4</f>
        <v>42398</v>
      </c>
      <c r="AQ45" s="90">
        <f>+Baseline!AV4</f>
        <v>42405</v>
      </c>
      <c r="AR45" s="90">
        <f>+Baseline!AW4</f>
        <v>42412</v>
      </c>
      <c r="AS45" s="90">
        <f>+Baseline!AX4</f>
        <v>42419</v>
      </c>
      <c r="AT45" s="90">
        <f>+Baseline!AY4</f>
        <v>42426</v>
      </c>
      <c r="AU45" s="90">
        <f>+Baseline!AZ4</f>
        <v>42433</v>
      </c>
      <c r="AV45" s="90">
        <f>+Baseline!BA4</f>
        <v>42440</v>
      </c>
      <c r="AW45" s="90">
        <f>+Baseline!BB4</f>
        <v>42447</v>
      </c>
      <c r="AX45" s="90">
        <f>+Baseline!BC4</f>
        <v>42454</v>
      </c>
      <c r="AY45" s="90">
        <f>+Baseline!BD4</f>
        <v>42461</v>
      </c>
      <c r="AZ45" s="90">
        <f>+Baseline!BE4</f>
        <v>42468</v>
      </c>
      <c r="BA45" s="90">
        <f>+Baseline!BF4</f>
        <v>42475</v>
      </c>
      <c r="BB45" s="90">
        <f>+Baseline!BG4</f>
        <v>42482</v>
      </c>
      <c r="BC45" s="90">
        <f>+Baseline!BH4</f>
        <v>42489</v>
      </c>
      <c r="BD45" s="90">
        <f>+Baseline!BI4</f>
        <v>42496</v>
      </c>
      <c r="BE45" s="90">
        <f>+Baseline!BJ4</f>
        <v>42503</v>
      </c>
      <c r="BF45" s="90">
        <f>+Baseline!BK4</f>
        <v>42510</v>
      </c>
      <c r="BG45" s="90">
        <f>+Baseline!BL4</f>
        <v>42517</v>
      </c>
      <c r="BH45" s="90">
        <f>+Baseline!BM4</f>
        <v>42524</v>
      </c>
      <c r="BI45" s="90">
        <f>+Baseline!BN4</f>
        <v>42531</v>
      </c>
      <c r="BJ45" s="90">
        <f>+Baseline!BO4</f>
        <v>42538</v>
      </c>
      <c r="BK45" s="90">
        <f>+Baseline!BP4</f>
        <v>42545</v>
      </c>
      <c r="BN45" s="73"/>
    </row>
    <row r="46" spans="1:66" x14ac:dyDescent="0.2">
      <c r="B46" s="83" t="s">
        <v>86</v>
      </c>
      <c r="C46" s="91">
        <f>C57+C58</f>
        <v>96.740000000000009</v>
      </c>
      <c r="D46" s="91">
        <f t="shared" ref="D46:AH46" si="0">D57+D58</f>
        <v>212.98</v>
      </c>
      <c r="E46" s="91">
        <f t="shared" si="0"/>
        <v>350.03999999999996</v>
      </c>
      <c r="F46" s="91">
        <f t="shared" si="0"/>
        <v>434.65000000000003</v>
      </c>
      <c r="G46" s="91">
        <f t="shared" si="0"/>
        <v>516</v>
      </c>
      <c r="H46" s="91">
        <f t="shared" si="0"/>
        <v>1005.4100000000001</v>
      </c>
      <c r="I46" s="91">
        <f t="shared" si="0"/>
        <v>1491.4100000000005</v>
      </c>
      <c r="J46" s="91">
        <f t="shared" si="0"/>
        <v>1977.1</v>
      </c>
      <c r="K46" s="91">
        <f t="shared" si="0"/>
        <v>2378.44</v>
      </c>
      <c r="L46" s="91">
        <f t="shared" si="0"/>
        <v>2696.1299999999997</v>
      </c>
      <c r="M46" s="91">
        <f t="shared" si="0"/>
        <v>3103.2</v>
      </c>
      <c r="N46" s="91">
        <f t="shared" si="0"/>
        <v>3643.6199999999994</v>
      </c>
      <c r="O46" s="91">
        <f t="shared" si="0"/>
        <v>4237.0499999999993</v>
      </c>
      <c r="P46" s="91">
        <f t="shared" si="0"/>
        <v>4828.09</v>
      </c>
      <c r="Q46" s="91">
        <f t="shared" si="0"/>
        <v>5312.09</v>
      </c>
      <c r="R46" s="91">
        <f t="shared" si="0"/>
        <v>5922.61</v>
      </c>
      <c r="S46" s="91">
        <f t="shared" si="0"/>
        <v>6497.05</v>
      </c>
      <c r="T46" s="91">
        <f t="shared" si="0"/>
        <v>7061.87</v>
      </c>
      <c r="U46" s="91">
        <f t="shared" si="0"/>
        <v>7634.7400000000016</v>
      </c>
      <c r="V46" s="91">
        <f t="shared" si="0"/>
        <v>8049.3300000000008</v>
      </c>
      <c r="W46" s="91">
        <f t="shared" si="0"/>
        <v>8650.5499999999993</v>
      </c>
      <c r="X46" s="91">
        <f t="shared" si="0"/>
        <v>9217.119999999999</v>
      </c>
      <c r="Y46" s="91">
        <f t="shared" si="0"/>
        <v>9780.619999999999</v>
      </c>
      <c r="Z46" s="91">
        <f t="shared" si="0"/>
        <v>10331.029999999999</v>
      </c>
      <c r="AA46" s="91">
        <f t="shared" si="0"/>
        <v>10756.690000000002</v>
      </c>
      <c r="AB46" s="91">
        <f t="shared" si="0"/>
        <v>11287.52</v>
      </c>
      <c r="AC46" s="91">
        <f t="shared" si="0"/>
        <v>11886.99</v>
      </c>
      <c r="AD46" s="91">
        <f t="shared" si="0"/>
        <v>12471.349999999999</v>
      </c>
      <c r="AE46" s="91">
        <f t="shared" si="0"/>
        <v>13040.17</v>
      </c>
      <c r="AF46" s="91">
        <f t="shared" si="0"/>
        <v>13626.630000000001</v>
      </c>
      <c r="AG46" s="91">
        <f t="shared" si="0"/>
        <v>14191.2</v>
      </c>
      <c r="AH46" s="91">
        <f t="shared" si="0"/>
        <v>14838.09</v>
      </c>
      <c r="AI46" s="91">
        <f t="shared" ref="AI46:AM46" si="1">AI57+AI58</f>
        <v>15446.380000000001</v>
      </c>
      <c r="AJ46" s="91">
        <f t="shared" si="1"/>
        <v>15936.480000000001</v>
      </c>
      <c r="AK46" s="91">
        <f t="shared" si="1"/>
        <v>15936.480000000001</v>
      </c>
      <c r="AL46" s="91">
        <f t="shared" si="1"/>
        <v>15936.480000000001</v>
      </c>
      <c r="AM46" s="91">
        <f t="shared" si="1"/>
        <v>16329.130000000001</v>
      </c>
      <c r="AN46" s="91">
        <f t="shared" ref="AN46:BK46" si="2">AN57+AN58</f>
        <v>16691.120000000003</v>
      </c>
      <c r="AO46" s="91">
        <f t="shared" si="2"/>
        <v>17042.400000000001</v>
      </c>
      <c r="AP46" s="91">
        <f t="shared" si="2"/>
        <v>17398.77</v>
      </c>
      <c r="AQ46" s="91">
        <f t="shared" si="2"/>
        <v>17767.52</v>
      </c>
      <c r="AR46" s="91">
        <f t="shared" si="2"/>
        <v>18155.59</v>
      </c>
      <c r="AS46" s="91">
        <f t="shared" si="2"/>
        <v>18437.509999999998</v>
      </c>
      <c r="AT46" s="91">
        <f t="shared" si="2"/>
        <v>18660.009999999998</v>
      </c>
      <c r="AU46" s="91">
        <f t="shared" si="2"/>
        <v>18720.97</v>
      </c>
      <c r="AV46" s="91">
        <f t="shared" si="2"/>
        <v>18771.2</v>
      </c>
      <c r="AW46" s="91">
        <f t="shared" si="2"/>
        <v>18810.93</v>
      </c>
      <c r="AX46" s="91">
        <f t="shared" si="2"/>
        <v>18856.03</v>
      </c>
      <c r="AY46" s="91">
        <f t="shared" si="2"/>
        <v>18895.400000000001</v>
      </c>
      <c r="AZ46" s="91">
        <f t="shared" si="2"/>
        <v>18931</v>
      </c>
      <c r="BA46" s="91">
        <f t="shared" si="2"/>
        <v>18949.900000000001</v>
      </c>
      <c r="BB46" s="91">
        <f t="shared" si="2"/>
        <v>18963.900000000001</v>
      </c>
      <c r="BC46" s="91">
        <f t="shared" si="2"/>
        <v>18979.57</v>
      </c>
      <c r="BD46" s="91">
        <f t="shared" si="2"/>
        <v>19002.63</v>
      </c>
      <c r="BE46" s="91">
        <f t="shared" si="2"/>
        <v>19036.63</v>
      </c>
      <c r="BF46" s="91">
        <f t="shared" si="2"/>
        <v>19089.63</v>
      </c>
      <c r="BG46" s="91">
        <f t="shared" si="2"/>
        <v>19130.099999999999</v>
      </c>
      <c r="BH46" s="91">
        <f t="shared" si="2"/>
        <v>19177.399999999998</v>
      </c>
      <c r="BI46" s="91">
        <f t="shared" si="2"/>
        <v>19229.599999999999</v>
      </c>
      <c r="BJ46" s="91">
        <f t="shared" si="2"/>
        <v>19272.599999999999</v>
      </c>
      <c r="BK46" s="91">
        <f t="shared" si="2"/>
        <v>19302</v>
      </c>
      <c r="BM46" s="4"/>
    </row>
    <row r="47" spans="1:66" x14ac:dyDescent="0.2">
      <c r="B47" s="84" t="s">
        <v>84</v>
      </c>
      <c r="C47" s="91" t="e">
        <f>IF(C60&gt;0,C60,NA())</f>
        <v>#N/A</v>
      </c>
      <c r="D47" s="91" t="e">
        <f t="shared" ref="D47:AM47" si="3">IF(D60&gt;0,D60,NA())</f>
        <v>#N/A</v>
      </c>
      <c r="E47" s="91" t="e">
        <f t="shared" si="3"/>
        <v>#N/A</v>
      </c>
      <c r="F47" s="91" t="e">
        <f t="shared" si="3"/>
        <v>#N/A</v>
      </c>
      <c r="G47" s="91">
        <f t="shared" si="3"/>
        <v>516</v>
      </c>
      <c r="H47" s="91">
        <f t="shared" si="3"/>
        <v>1009.2600000000002</v>
      </c>
      <c r="I47" s="91">
        <f t="shared" si="3"/>
        <v>1487.3500000000004</v>
      </c>
      <c r="J47" s="91">
        <f t="shared" si="3"/>
        <v>1957.3299999999997</v>
      </c>
      <c r="K47" s="91">
        <f t="shared" si="3"/>
        <v>2389.2000000000003</v>
      </c>
      <c r="L47" s="91">
        <f t="shared" si="3"/>
        <v>2720.7599999999998</v>
      </c>
      <c r="M47" s="91">
        <f t="shared" si="3"/>
        <v>3142.2099999999996</v>
      </c>
      <c r="N47" s="91">
        <f t="shared" si="3"/>
        <v>3585.4400000000014</v>
      </c>
      <c r="O47" s="91">
        <f t="shared" si="3"/>
        <v>4072.29</v>
      </c>
      <c r="P47" s="91">
        <f t="shared" si="3"/>
        <v>4549.6400000000003</v>
      </c>
      <c r="Q47" s="91">
        <f t="shared" si="3"/>
        <v>4901.59</v>
      </c>
      <c r="R47" s="91">
        <f t="shared" si="3"/>
        <v>5328.35</v>
      </c>
      <c r="S47" s="91">
        <f t="shared" si="3"/>
        <v>5749.9699999999993</v>
      </c>
      <c r="T47" s="91" t="e">
        <f t="shared" si="3"/>
        <v>#N/A</v>
      </c>
      <c r="U47" s="91" t="e">
        <f t="shared" si="3"/>
        <v>#N/A</v>
      </c>
      <c r="V47" s="91" t="e">
        <f t="shared" si="3"/>
        <v>#N/A</v>
      </c>
      <c r="W47" s="91" t="e">
        <f t="shared" si="3"/>
        <v>#N/A</v>
      </c>
      <c r="X47" s="91" t="e">
        <f t="shared" si="3"/>
        <v>#N/A</v>
      </c>
      <c r="Y47" s="91" t="e">
        <f t="shared" si="3"/>
        <v>#N/A</v>
      </c>
      <c r="Z47" s="91" t="e">
        <f t="shared" si="3"/>
        <v>#N/A</v>
      </c>
      <c r="AA47" s="91" t="e">
        <f t="shared" si="3"/>
        <v>#N/A</v>
      </c>
      <c r="AB47" s="91" t="e">
        <f t="shared" si="3"/>
        <v>#N/A</v>
      </c>
      <c r="AC47" s="91" t="e">
        <f t="shared" si="3"/>
        <v>#N/A</v>
      </c>
      <c r="AD47" s="91" t="e">
        <f t="shared" si="3"/>
        <v>#N/A</v>
      </c>
      <c r="AE47" s="91" t="e">
        <f t="shared" si="3"/>
        <v>#N/A</v>
      </c>
      <c r="AF47" s="91" t="e">
        <f t="shared" si="3"/>
        <v>#N/A</v>
      </c>
      <c r="AG47" s="91" t="e">
        <f t="shared" si="3"/>
        <v>#N/A</v>
      </c>
      <c r="AH47" s="91" t="e">
        <f t="shared" si="3"/>
        <v>#N/A</v>
      </c>
      <c r="AI47" s="91" t="e">
        <f t="shared" si="3"/>
        <v>#N/A</v>
      </c>
      <c r="AJ47" s="91" t="e">
        <f t="shared" si="3"/>
        <v>#N/A</v>
      </c>
      <c r="AK47" s="91" t="e">
        <f t="shared" si="3"/>
        <v>#N/A</v>
      </c>
      <c r="AL47" s="91" t="e">
        <f t="shared" si="3"/>
        <v>#N/A</v>
      </c>
      <c r="AM47" s="91" t="e">
        <f t="shared" si="3"/>
        <v>#N/A</v>
      </c>
      <c r="AN47" s="91" t="e">
        <f t="shared" ref="AN47:BK47" si="4">IF(AN60&gt;0,AN60,NA())</f>
        <v>#N/A</v>
      </c>
      <c r="AO47" s="91" t="e">
        <f t="shared" si="4"/>
        <v>#N/A</v>
      </c>
      <c r="AP47" s="91" t="e">
        <f t="shared" si="4"/>
        <v>#N/A</v>
      </c>
      <c r="AQ47" s="91" t="e">
        <f t="shared" si="4"/>
        <v>#N/A</v>
      </c>
      <c r="AR47" s="91" t="e">
        <f t="shared" si="4"/>
        <v>#N/A</v>
      </c>
      <c r="AS47" s="91" t="e">
        <f t="shared" si="4"/>
        <v>#N/A</v>
      </c>
      <c r="AT47" s="91" t="e">
        <f t="shared" si="4"/>
        <v>#N/A</v>
      </c>
      <c r="AU47" s="91" t="e">
        <f t="shared" si="4"/>
        <v>#N/A</v>
      </c>
      <c r="AV47" s="91" t="e">
        <f t="shared" si="4"/>
        <v>#N/A</v>
      </c>
      <c r="AW47" s="91" t="e">
        <f t="shared" si="4"/>
        <v>#N/A</v>
      </c>
      <c r="AX47" s="91" t="e">
        <f t="shared" si="4"/>
        <v>#N/A</v>
      </c>
      <c r="AY47" s="91" t="e">
        <f t="shared" si="4"/>
        <v>#N/A</v>
      </c>
      <c r="AZ47" s="91" t="e">
        <f t="shared" si="4"/>
        <v>#N/A</v>
      </c>
      <c r="BA47" s="91" t="e">
        <f t="shared" si="4"/>
        <v>#N/A</v>
      </c>
      <c r="BB47" s="91" t="e">
        <f t="shared" si="4"/>
        <v>#N/A</v>
      </c>
      <c r="BC47" s="91" t="e">
        <f t="shared" si="4"/>
        <v>#N/A</v>
      </c>
      <c r="BD47" s="91" t="e">
        <f t="shared" si="4"/>
        <v>#N/A</v>
      </c>
      <c r="BE47" s="91" t="e">
        <f t="shared" si="4"/>
        <v>#N/A</v>
      </c>
      <c r="BF47" s="91" t="e">
        <f t="shared" si="4"/>
        <v>#N/A</v>
      </c>
      <c r="BG47" s="91" t="e">
        <f t="shared" si="4"/>
        <v>#N/A</v>
      </c>
      <c r="BH47" s="91" t="e">
        <f t="shared" si="4"/>
        <v>#N/A</v>
      </c>
      <c r="BI47" s="91" t="e">
        <f t="shared" si="4"/>
        <v>#N/A</v>
      </c>
      <c r="BJ47" s="91" t="e">
        <f t="shared" si="4"/>
        <v>#N/A</v>
      </c>
      <c r="BK47" s="91" t="e">
        <f t="shared" si="4"/>
        <v>#N/A</v>
      </c>
      <c r="BM47" s="4"/>
    </row>
    <row r="48" spans="1:66" x14ac:dyDescent="0.2">
      <c r="B48" s="85" t="s">
        <v>81</v>
      </c>
      <c r="C48" s="91">
        <f>IF(C45&lt;=$H$2,C59,NA())</f>
        <v>21.75</v>
      </c>
      <c r="D48" s="91">
        <f t="shared" ref="D48:AI48" si="5">IF(D45&lt;=$H$2,SUM(D59,C48),NA())</f>
        <v>88.75</v>
      </c>
      <c r="E48" s="91">
        <f t="shared" si="5"/>
        <v>222.75</v>
      </c>
      <c r="F48" s="91">
        <f t="shared" si="5"/>
        <v>322.25</v>
      </c>
      <c r="G48" s="91">
        <f t="shared" si="5"/>
        <v>515.75</v>
      </c>
      <c r="H48" s="91">
        <f t="shared" si="5"/>
        <v>901.75</v>
      </c>
      <c r="I48" s="91">
        <f t="shared" si="5"/>
        <v>1407.25</v>
      </c>
      <c r="J48" s="91">
        <f t="shared" si="5"/>
        <v>1861.25</v>
      </c>
      <c r="K48" s="91">
        <f t="shared" si="5"/>
        <v>2332.25</v>
      </c>
      <c r="L48" s="91">
        <f t="shared" si="5"/>
        <v>2725.25</v>
      </c>
      <c r="M48" s="91">
        <f t="shared" si="5"/>
        <v>3173.25</v>
      </c>
      <c r="N48" s="91">
        <f t="shared" si="5"/>
        <v>3684.25</v>
      </c>
      <c r="O48" s="91">
        <f t="shared" si="5"/>
        <v>4128.25</v>
      </c>
      <c r="P48" s="91">
        <f t="shared" si="5"/>
        <v>4617.75</v>
      </c>
      <c r="Q48" s="91">
        <f t="shared" si="5"/>
        <v>5102.75</v>
      </c>
      <c r="R48" s="91">
        <f t="shared" si="5"/>
        <v>5626.5</v>
      </c>
      <c r="S48" s="91">
        <f t="shared" si="5"/>
        <v>5958</v>
      </c>
      <c r="T48" s="91" t="e">
        <f t="shared" si="5"/>
        <v>#N/A</v>
      </c>
      <c r="U48" s="91" t="e">
        <f t="shared" si="5"/>
        <v>#N/A</v>
      </c>
      <c r="V48" s="91" t="e">
        <f t="shared" si="5"/>
        <v>#N/A</v>
      </c>
      <c r="W48" s="91" t="e">
        <f t="shared" si="5"/>
        <v>#N/A</v>
      </c>
      <c r="X48" s="91" t="e">
        <f t="shared" si="5"/>
        <v>#N/A</v>
      </c>
      <c r="Y48" s="91" t="e">
        <f t="shared" si="5"/>
        <v>#N/A</v>
      </c>
      <c r="Z48" s="91" t="e">
        <f t="shared" si="5"/>
        <v>#N/A</v>
      </c>
      <c r="AA48" s="91" t="e">
        <f t="shared" si="5"/>
        <v>#N/A</v>
      </c>
      <c r="AB48" s="91" t="e">
        <f t="shared" si="5"/>
        <v>#N/A</v>
      </c>
      <c r="AC48" s="91" t="e">
        <f t="shared" si="5"/>
        <v>#N/A</v>
      </c>
      <c r="AD48" s="91" t="e">
        <f t="shared" si="5"/>
        <v>#N/A</v>
      </c>
      <c r="AE48" s="91" t="e">
        <f t="shared" si="5"/>
        <v>#N/A</v>
      </c>
      <c r="AF48" s="91" t="e">
        <f t="shared" si="5"/>
        <v>#N/A</v>
      </c>
      <c r="AG48" s="91" t="e">
        <f t="shared" si="5"/>
        <v>#N/A</v>
      </c>
      <c r="AH48" s="91" t="e">
        <f t="shared" si="5"/>
        <v>#N/A</v>
      </c>
      <c r="AI48" s="91" t="e">
        <f t="shared" si="5"/>
        <v>#N/A</v>
      </c>
      <c r="AJ48" s="91" t="e">
        <f t="shared" ref="AJ48:BK48" si="6">IF(AJ45&lt;=$H$2,SUM(AJ59,AI48),NA())</f>
        <v>#N/A</v>
      </c>
      <c r="AK48" s="91" t="e">
        <f t="shared" si="6"/>
        <v>#N/A</v>
      </c>
      <c r="AL48" s="91" t="e">
        <f t="shared" si="6"/>
        <v>#N/A</v>
      </c>
      <c r="AM48" s="91" t="e">
        <f t="shared" si="6"/>
        <v>#N/A</v>
      </c>
      <c r="AN48" s="91" t="e">
        <f t="shared" si="6"/>
        <v>#N/A</v>
      </c>
      <c r="AO48" s="91" t="e">
        <f t="shared" si="6"/>
        <v>#N/A</v>
      </c>
      <c r="AP48" s="91" t="e">
        <f t="shared" si="6"/>
        <v>#N/A</v>
      </c>
      <c r="AQ48" s="91" t="e">
        <f t="shared" si="6"/>
        <v>#N/A</v>
      </c>
      <c r="AR48" s="91" t="e">
        <f t="shared" si="6"/>
        <v>#N/A</v>
      </c>
      <c r="AS48" s="91" t="e">
        <f t="shared" si="6"/>
        <v>#N/A</v>
      </c>
      <c r="AT48" s="91" t="e">
        <f t="shared" si="6"/>
        <v>#N/A</v>
      </c>
      <c r="AU48" s="91" t="e">
        <f t="shared" si="6"/>
        <v>#N/A</v>
      </c>
      <c r="AV48" s="91" t="e">
        <f t="shared" si="6"/>
        <v>#N/A</v>
      </c>
      <c r="AW48" s="91" t="e">
        <f t="shared" si="6"/>
        <v>#N/A</v>
      </c>
      <c r="AX48" s="91" t="e">
        <f t="shared" si="6"/>
        <v>#N/A</v>
      </c>
      <c r="AY48" s="91" t="e">
        <f t="shared" si="6"/>
        <v>#N/A</v>
      </c>
      <c r="AZ48" s="91" t="e">
        <f t="shared" si="6"/>
        <v>#N/A</v>
      </c>
      <c r="BA48" s="91" t="e">
        <f t="shared" si="6"/>
        <v>#N/A</v>
      </c>
      <c r="BB48" s="91" t="e">
        <f t="shared" si="6"/>
        <v>#N/A</v>
      </c>
      <c r="BC48" s="91" t="e">
        <f t="shared" si="6"/>
        <v>#N/A</v>
      </c>
      <c r="BD48" s="91" t="e">
        <f t="shared" si="6"/>
        <v>#N/A</v>
      </c>
      <c r="BE48" s="91" t="e">
        <f t="shared" si="6"/>
        <v>#N/A</v>
      </c>
      <c r="BF48" s="91" t="e">
        <f t="shared" si="6"/>
        <v>#N/A</v>
      </c>
      <c r="BG48" s="91" t="e">
        <f t="shared" si="6"/>
        <v>#N/A</v>
      </c>
      <c r="BH48" s="91" t="e">
        <f t="shared" si="6"/>
        <v>#N/A</v>
      </c>
      <c r="BI48" s="91" t="e">
        <f t="shared" si="6"/>
        <v>#N/A</v>
      </c>
      <c r="BJ48" s="91" t="e">
        <f t="shared" si="6"/>
        <v>#N/A</v>
      </c>
      <c r="BK48" s="91" t="e">
        <f t="shared" si="6"/>
        <v>#N/A</v>
      </c>
      <c r="BM48" s="4"/>
    </row>
    <row r="49" spans="1:65" s="34" customFormat="1" x14ac:dyDescent="0.2">
      <c r="B49" s="86" t="s">
        <v>85</v>
      </c>
      <c r="C49" s="91" t="e">
        <f>IF(C45&lt;$H$2,NA(),IF(C45=$H$2,C48,C61))</f>
        <v>#N/A</v>
      </c>
      <c r="D49" s="91" t="e">
        <f t="shared" ref="D49:AI49" si="7">IF(D45&lt;$H$2,NA(),IF(D45=$H$2,D48,SUM(D61,C49)))</f>
        <v>#N/A</v>
      </c>
      <c r="E49" s="91" t="e">
        <f t="shared" si="7"/>
        <v>#N/A</v>
      </c>
      <c r="F49" s="91" t="e">
        <f t="shared" si="7"/>
        <v>#N/A</v>
      </c>
      <c r="G49" s="91" t="e">
        <f t="shared" si="7"/>
        <v>#N/A</v>
      </c>
      <c r="H49" s="91" t="e">
        <f t="shared" si="7"/>
        <v>#N/A</v>
      </c>
      <c r="I49" s="91" t="e">
        <f t="shared" si="7"/>
        <v>#N/A</v>
      </c>
      <c r="J49" s="91" t="e">
        <f t="shared" si="7"/>
        <v>#N/A</v>
      </c>
      <c r="K49" s="91" t="e">
        <f t="shared" si="7"/>
        <v>#N/A</v>
      </c>
      <c r="L49" s="91" t="e">
        <f t="shared" si="7"/>
        <v>#N/A</v>
      </c>
      <c r="M49" s="91" t="e">
        <f t="shared" si="7"/>
        <v>#N/A</v>
      </c>
      <c r="N49" s="91" t="e">
        <f t="shared" si="7"/>
        <v>#N/A</v>
      </c>
      <c r="O49" s="91" t="e">
        <f t="shared" si="7"/>
        <v>#N/A</v>
      </c>
      <c r="P49" s="91" t="e">
        <f t="shared" si="7"/>
        <v>#N/A</v>
      </c>
      <c r="Q49" s="91" t="e">
        <f t="shared" si="7"/>
        <v>#N/A</v>
      </c>
      <c r="R49" s="91" t="e">
        <f t="shared" si="7"/>
        <v>#N/A</v>
      </c>
      <c r="S49" s="91">
        <f t="shared" si="7"/>
        <v>5958</v>
      </c>
      <c r="T49" s="91">
        <f t="shared" si="7"/>
        <v>6509.49</v>
      </c>
      <c r="U49" s="91">
        <f t="shared" si="7"/>
        <v>7086.78</v>
      </c>
      <c r="V49" s="91">
        <f t="shared" si="7"/>
        <v>7510.0099999999993</v>
      </c>
      <c r="W49" s="91">
        <f t="shared" si="7"/>
        <v>8138.41</v>
      </c>
      <c r="X49" s="91">
        <f t="shared" si="7"/>
        <v>8792.52</v>
      </c>
      <c r="Y49" s="91">
        <f t="shared" si="7"/>
        <v>9473.9600000000009</v>
      </c>
      <c r="Z49" s="91">
        <f t="shared" si="7"/>
        <v>10182.390000000001</v>
      </c>
      <c r="AA49" s="91">
        <f t="shared" si="7"/>
        <v>10681.2</v>
      </c>
      <c r="AB49" s="91">
        <f t="shared" si="7"/>
        <v>11294.980000000001</v>
      </c>
      <c r="AC49" s="91">
        <f t="shared" si="7"/>
        <v>11941.660000000002</v>
      </c>
      <c r="AD49" s="91">
        <f t="shared" si="7"/>
        <v>12547.260000000002</v>
      </c>
      <c r="AE49" s="91">
        <f t="shared" si="7"/>
        <v>13172.860000000002</v>
      </c>
      <c r="AF49" s="91">
        <f t="shared" si="7"/>
        <v>13760.020000000002</v>
      </c>
      <c r="AG49" s="91">
        <f t="shared" si="7"/>
        <v>14342.370000000003</v>
      </c>
      <c r="AH49" s="91">
        <f t="shared" si="7"/>
        <v>15004.270000000002</v>
      </c>
      <c r="AI49" s="91">
        <f t="shared" si="7"/>
        <v>15617.050000000003</v>
      </c>
      <c r="AJ49" s="91">
        <f t="shared" ref="AJ49:BK49" si="8">IF(AJ45&lt;$H$2,NA(),IF(AJ45=$H$2,AJ48,SUM(AJ61,AI49)))</f>
        <v>16130.460000000003</v>
      </c>
      <c r="AK49" s="91">
        <f t="shared" si="8"/>
        <v>16130.460000000003</v>
      </c>
      <c r="AL49" s="91">
        <f t="shared" si="8"/>
        <v>16130.460000000003</v>
      </c>
      <c r="AM49" s="91">
        <f t="shared" si="8"/>
        <v>16578.080000000002</v>
      </c>
      <c r="AN49" s="91">
        <f t="shared" si="8"/>
        <v>16966.210000000003</v>
      </c>
      <c r="AO49" s="91">
        <f t="shared" si="8"/>
        <v>17324.360000000004</v>
      </c>
      <c r="AP49" s="91">
        <f t="shared" si="8"/>
        <v>17680.790000000005</v>
      </c>
      <c r="AQ49" s="91">
        <f t="shared" si="8"/>
        <v>18041.370000000006</v>
      </c>
      <c r="AR49" s="91">
        <f t="shared" si="8"/>
        <v>18415.560000000005</v>
      </c>
      <c r="AS49" s="91">
        <f t="shared" si="8"/>
        <v>18683.330000000005</v>
      </c>
      <c r="AT49" s="91">
        <f t="shared" si="8"/>
        <v>18891.950000000004</v>
      </c>
      <c r="AU49" s="91">
        <f t="shared" si="8"/>
        <v>18951.700000000004</v>
      </c>
      <c r="AV49" s="91">
        <f t="shared" si="8"/>
        <v>19000.430000000004</v>
      </c>
      <c r="AW49" s="91">
        <f t="shared" si="8"/>
        <v>19038.660000000003</v>
      </c>
      <c r="AX49" s="91">
        <f t="shared" si="8"/>
        <v>19082.560000000005</v>
      </c>
      <c r="AY49" s="91">
        <f t="shared" si="8"/>
        <v>19120.430000000004</v>
      </c>
      <c r="AZ49" s="91">
        <f t="shared" si="8"/>
        <v>19154.530000000002</v>
      </c>
      <c r="BA49" s="91">
        <f t="shared" si="8"/>
        <v>19171.930000000004</v>
      </c>
      <c r="BB49" s="91">
        <f t="shared" si="8"/>
        <v>19184.430000000004</v>
      </c>
      <c r="BC49" s="91">
        <f t="shared" si="8"/>
        <v>19198.600000000002</v>
      </c>
      <c r="BD49" s="91">
        <f t="shared" si="8"/>
        <v>19220.170000000002</v>
      </c>
      <c r="BE49" s="91">
        <f t="shared" si="8"/>
        <v>19252.670000000002</v>
      </c>
      <c r="BF49" s="91">
        <f t="shared" si="8"/>
        <v>19304.170000000002</v>
      </c>
      <c r="BG49" s="91">
        <f t="shared" si="8"/>
        <v>19343.440000000002</v>
      </c>
      <c r="BH49" s="91">
        <f t="shared" si="8"/>
        <v>19389.240000000002</v>
      </c>
      <c r="BI49" s="91">
        <f t="shared" si="8"/>
        <v>19439.940000000002</v>
      </c>
      <c r="BJ49" s="91">
        <f t="shared" si="8"/>
        <v>19481.440000000002</v>
      </c>
      <c r="BK49" s="91">
        <f t="shared" si="8"/>
        <v>19509.940000000002</v>
      </c>
      <c r="BM49" s="87"/>
    </row>
    <row r="50" spans="1:65" hidden="1" outlineLevel="1" x14ac:dyDescent="0.2">
      <c r="B50" s="88" t="s">
        <v>96</v>
      </c>
      <c r="AN50" s="34"/>
      <c r="AO50" s="34"/>
      <c r="AP50" s="34"/>
      <c r="AQ50" s="34"/>
      <c r="AR50" s="34"/>
      <c r="AS50" s="34"/>
      <c r="AT50" s="34"/>
      <c r="AU50" s="34"/>
      <c r="BD50" s="34"/>
      <c r="BE50" s="34"/>
      <c r="BF50" s="34"/>
      <c r="BG50" s="34"/>
      <c r="BH50" s="34"/>
      <c r="BI50" s="34"/>
      <c r="BK50" s="34"/>
      <c r="BM50" s="60"/>
    </row>
    <row r="51" spans="1:65" hidden="1" outlineLevel="1" x14ac:dyDescent="0.2">
      <c r="B51" s="83" t="s">
        <v>87</v>
      </c>
      <c r="C51" s="92">
        <f t="shared" ref="C51:AH51" si="9">+C46/$C$62</f>
        <v>5.0119158636410741E-3</v>
      </c>
      <c r="D51" s="92">
        <f t="shared" si="9"/>
        <v>1.1034089731634026E-2</v>
      </c>
      <c r="E51" s="92">
        <f t="shared" si="9"/>
        <v>1.8134908299658064E-2</v>
      </c>
      <c r="F51" s="92">
        <f t="shared" si="9"/>
        <v>2.2518391876489484E-2</v>
      </c>
      <c r="G51" s="92">
        <f t="shared" si="9"/>
        <v>2.673298103823438E-2</v>
      </c>
      <c r="H51" s="92">
        <f t="shared" si="9"/>
        <v>5.2088384623355098E-2</v>
      </c>
      <c r="I51" s="92">
        <f t="shared" si="9"/>
        <v>7.726712257797122E-2</v>
      </c>
      <c r="J51" s="92">
        <f t="shared" si="9"/>
        <v>0.10242980002072323</v>
      </c>
      <c r="K51" s="92">
        <f t="shared" si="9"/>
        <v>0.12322246399336857</v>
      </c>
      <c r="L51" s="92">
        <f t="shared" si="9"/>
        <v>0.13968138016785825</v>
      </c>
      <c r="M51" s="92">
        <f t="shared" si="9"/>
        <v>0.16077090456947465</v>
      </c>
      <c r="N51" s="92">
        <f t="shared" si="9"/>
        <v>0.18876903947777429</v>
      </c>
      <c r="O51" s="92">
        <f t="shared" si="9"/>
        <v>0.21951352191482745</v>
      </c>
      <c r="P51" s="92">
        <f t="shared" si="9"/>
        <v>0.25013418298621903</v>
      </c>
      <c r="Q51" s="92">
        <f t="shared" si="9"/>
        <v>0.27520930473526062</v>
      </c>
      <c r="R51" s="92">
        <f t="shared" si="9"/>
        <v>0.3068391876489483</v>
      </c>
      <c r="S51" s="92">
        <f t="shared" si="9"/>
        <v>0.33659983421407108</v>
      </c>
      <c r="T51" s="92">
        <f t="shared" si="9"/>
        <v>0.36586208683038024</v>
      </c>
      <c r="U51" s="92">
        <f t="shared" si="9"/>
        <v>0.39554139467412713</v>
      </c>
      <c r="V51" s="92">
        <f t="shared" si="9"/>
        <v>0.41702051600870382</v>
      </c>
      <c r="W51" s="92">
        <f t="shared" si="9"/>
        <v>0.44816858356646977</v>
      </c>
      <c r="X51" s="92">
        <f t="shared" si="9"/>
        <v>0.47752150036265667</v>
      </c>
      <c r="Y51" s="92">
        <f t="shared" si="9"/>
        <v>0.50671536628328662</v>
      </c>
      <c r="Z51" s="92">
        <f t="shared" si="9"/>
        <v>0.53523106413843125</v>
      </c>
      <c r="AA51" s="92">
        <f t="shared" si="9"/>
        <v>0.55728370117086323</v>
      </c>
      <c r="AB51" s="92">
        <f t="shared" si="9"/>
        <v>0.58478499637343284</v>
      </c>
      <c r="AC51" s="92">
        <f t="shared" si="9"/>
        <v>0.61584239975132105</v>
      </c>
      <c r="AD51" s="92">
        <f t="shared" si="9"/>
        <v>0.64611698269609363</v>
      </c>
      <c r="AE51" s="92">
        <f t="shared" si="9"/>
        <v>0.67558646772355202</v>
      </c>
      <c r="AF51" s="92">
        <f t="shared" si="9"/>
        <v>0.70596984768417781</v>
      </c>
      <c r="AG51" s="92">
        <f t="shared" si="9"/>
        <v>0.73521914827479018</v>
      </c>
      <c r="AH51" s="92">
        <f t="shared" si="9"/>
        <v>0.76873329188685113</v>
      </c>
      <c r="AI51" s="92">
        <f t="shared" ref="AI51:AM51" si="10">+AI46/$C$62</f>
        <v>0.80024764273132321</v>
      </c>
      <c r="AJ51" s="92">
        <f t="shared" si="10"/>
        <v>0.82563879390736716</v>
      </c>
      <c r="AK51" s="92">
        <f t="shared" si="10"/>
        <v>0.82563879390736716</v>
      </c>
      <c r="AL51" s="92">
        <f t="shared" si="10"/>
        <v>0.82563879390736716</v>
      </c>
      <c r="AM51" s="92">
        <f t="shared" si="10"/>
        <v>0.8459812454667911</v>
      </c>
      <c r="AN51" s="92">
        <f t="shared" ref="AN51:BK51" si="11">+AN46/$C$62</f>
        <v>0.86473526059475714</v>
      </c>
      <c r="AO51" s="92">
        <f t="shared" si="11"/>
        <v>0.88293441094187142</v>
      </c>
      <c r="AP51" s="92">
        <f t="shared" si="11"/>
        <v>0.90139726453217284</v>
      </c>
      <c r="AQ51" s="92">
        <f t="shared" si="11"/>
        <v>0.92050150243498086</v>
      </c>
      <c r="AR51" s="92">
        <f t="shared" si="11"/>
        <v>0.94060667288363897</v>
      </c>
      <c r="AS51" s="92">
        <f t="shared" si="11"/>
        <v>0.9552124132214278</v>
      </c>
      <c r="AT51" s="92">
        <f t="shared" si="11"/>
        <v>0.96673971609159659</v>
      </c>
      <c r="AU51" s="92">
        <f t="shared" si="11"/>
        <v>0.96989793803750912</v>
      </c>
      <c r="AV51" s="92">
        <f t="shared" si="11"/>
        <v>0.97250025904051396</v>
      </c>
      <c r="AW51" s="92">
        <f t="shared" si="11"/>
        <v>0.97455859496425246</v>
      </c>
      <c r="AX51" s="92">
        <f t="shared" si="11"/>
        <v>0.97689514039995851</v>
      </c>
      <c r="AY51" s="92">
        <f t="shared" si="11"/>
        <v>0.97893482540669363</v>
      </c>
      <c r="AZ51" s="92">
        <f t="shared" si="11"/>
        <v>0.98077919386592061</v>
      </c>
      <c r="BA51" s="92">
        <f t="shared" si="11"/>
        <v>0.9817583670086002</v>
      </c>
      <c r="BB51" s="92">
        <f t="shared" si="11"/>
        <v>0.98248368044762213</v>
      </c>
      <c r="BC51" s="92">
        <f t="shared" si="11"/>
        <v>0.98329551341829857</v>
      </c>
      <c r="BD51" s="92">
        <f t="shared" si="11"/>
        <v>0.98449020826857325</v>
      </c>
      <c r="BE51" s="92">
        <f t="shared" si="11"/>
        <v>0.9862516837633406</v>
      </c>
      <c r="BF51" s="92">
        <f t="shared" si="11"/>
        <v>0.98899751321106621</v>
      </c>
      <c r="BG51" s="92">
        <f t="shared" si="11"/>
        <v>0.99109418713086717</v>
      </c>
      <c r="BH51" s="92">
        <f t="shared" si="11"/>
        <v>0.99354471039270531</v>
      </c>
      <c r="BI51" s="92">
        <f t="shared" si="11"/>
        <v>0.99624909335820111</v>
      </c>
      <c r="BJ51" s="92">
        <f t="shared" si="11"/>
        <v>0.99847684177805396</v>
      </c>
      <c r="BK51" s="92">
        <f t="shared" si="11"/>
        <v>1</v>
      </c>
    </row>
    <row r="52" spans="1:65" hidden="1" outlineLevel="1" x14ac:dyDescent="0.2">
      <c r="B52" s="84" t="s">
        <v>88</v>
      </c>
      <c r="C52" s="92" t="str">
        <f t="shared" ref="C52:AH52" si="12">IF(ISNUMBER(C47),C47/$C$62,"")</f>
        <v/>
      </c>
      <c r="D52" s="92" t="str">
        <f t="shared" si="12"/>
        <v/>
      </c>
      <c r="E52" s="92" t="str">
        <f t="shared" si="12"/>
        <v/>
      </c>
      <c r="F52" s="92" t="str">
        <f t="shared" si="12"/>
        <v/>
      </c>
      <c r="G52" s="92">
        <f t="shared" si="12"/>
        <v>2.673298103823438E-2</v>
      </c>
      <c r="H52" s="92">
        <f t="shared" si="12"/>
        <v>5.2287845819086118E-2</v>
      </c>
      <c r="I52" s="92">
        <f t="shared" si="12"/>
        <v>7.7056781680654871E-2</v>
      </c>
      <c r="J52" s="92">
        <f t="shared" si="12"/>
        <v>0.10140555382861878</v>
      </c>
      <c r="K52" s="92">
        <f t="shared" si="12"/>
        <v>0.12377991917935967</v>
      </c>
      <c r="L52" s="92">
        <f t="shared" si="12"/>
        <v>0.14095741373950885</v>
      </c>
      <c r="M52" s="92">
        <f t="shared" si="12"/>
        <v>0.16279193865920627</v>
      </c>
      <c r="N52" s="92">
        <f t="shared" si="12"/>
        <v>0.1857548440576107</v>
      </c>
      <c r="O52" s="92">
        <f t="shared" si="12"/>
        <v>0.2109776188995959</v>
      </c>
      <c r="P52" s="92">
        <f t="shared" si="12"/>
        <v>0.23570821676510209</v>
      </c>
      <c r="Q52" s="92">
        <f t="shared" si="12"/>
        <v>0.25394207854108386</v>
      </c>
      <c r="R52" s="92">
        <f t="shared" si="12"/>
        <v>0.27605170448658173</v>
      </c>
      <c r="S52" s="92">
        <f t="shared" si="12"/>
        <v>0.29789503678375295</v>
      </c>
      <c r="T52" s="92" t="str">
        <f t="shared" si="12"/>
        <v/>
      </c>
      <c r="U52" s="92" t="str">
        <f t="shared" si="12"/>
        <v/>
      </c>
      <c r="V52" s="92" t="str">
        <f t="shared" si="12"/>
        <v/>
      </c>
      <c r="W52" s="92" t="str">
        <f t="shared" si="12"/>
        <v/>
      </c>
      <c r="X52" s="92" t="str">
        <f t="shared" si="12"/>
        <v/>
      </c>
      <c r="Y52" s="92" t="str">
        <f t="shared" si="12"/>
        <v/>
      </c>
      <c r="Z52" s="92" t="str">
        <f t="shared" si="12"/>
        <v/>
      </c>
      <c r="AA52" s="92" t="str">
        <f t="shared" si="12"/>
        <v/>
      </c>
      <c r="AB52" s="92" t="str">
        <f t="shared" si="12"/>
        <v/>
      </c>
      <c r="AC52" s="92" t="str">
        <f t="shared" si="12"/>
        <v/>
      </c>
      <c r="AD52" s="92" t="str">
        <f t="shared" si="12"/>
        <v/>
      </c>
      <c r="AE52" s="92" t="str">
        <f t="shared" si="12"/>
        <v/>
      </c>
      <c r="AF52" s="92" t="str">
        <f t="shared" si="12"/>
        <v/>
      </c>
      <c r="AG52" s="92" t="str">
        <f t="shared" si="12"/>
        <v/>
      </c>
      <c r="AH52" s="92" t="str">
        <f t="shared" si="12"/>
        <v/>
      </c>
      <c r="AI52" s="92" t="str">
        <f t="shared" ref="AI52:AM52" si="13">IF(ISNUMBER(AI47),AI47/$C$62,"")</f>
        <v/>
      </c>
      <c r="AJ52" s="92" t="str">
        <f t="shared" si="13"/>
        <v/>
      </c>
      <c r="AK52" s="92" t="str">
        <f t="shared" si="13"/>
        <v/>
      </c>
      <c r="AL52" s="92" t="str">
        <f t="shared" si="13"/>
        <v/>
      </c>
      <c r="AM52" s="92" t="str">
        <f t="shared" si="13"/>
        <v/>
      </c>
      <c r="AN52" s="92" t="str">
        <f t="shared" ref="AN52:BK52" si="14">IF(ISNUMBER(AN47),AN47/$C$62,"")</f>
        <v/>
      </c>
      <c r="AO52" s="92" t="str">
        <f t="shared" si="14"/>
        <v/>
      </c>
      <c r="AP52" s="92" t="str">
        <f t="shared" si="14"/>
        <v/>
      </c>
      <c r="AQ52" s="92" t="str">
        <f t="shared" si="14"/>
        <v/>
      </c>
      <c r="AR52" s="92" t="str">
        <f t="shared" si="14"/>
        <v/>
      </c>
      <c r="AS52" s="92" t="str">
        <f t="shared" si="14"/>
        <v/>
      </c>
      <c r="AT52" s="92" t="str">
        <f t="shared" si="14"/>
        <v/>
      </c>
      <c r="AU52" s="92" t="str">
        <f t="shared" si="14"/>
        <v/>
      </c>
      <c r="AV52" s="92" t="str">
        <f t="shared" si="14"/>
        <v/>
      </c>
      <c r="AW52" s="92" t="str">
        <f t="shared" si="14"/>
        <v/>
      </c>
      <c r="AX52" s="92" t="str">
        <f t="shared" si="14"/>
        <v/>
      </c>
      <c r="AY52" s="92" t="str">
        <f t="shared" si="14"/>
        <v/>
      </c>
      <c r="AZ52" s="92" t="str">
        <f t="shared" si="14"/>
        <v/>
      </c>
      <c r="BA52" s="92" t="str">
        <f t="shared" si="14"/>
        <v/>
      </c>
      <c r="BB52" s="92" t="str">
        <f t="shared" si="14"/>
        <v/>
      </c>
      <c r="BC52" s="92" t="str">
        <f t="shared" si="14"/>
        <v/>
      </c>
      <c r="BD52" s="92" t="str">
        <f t="shared" si="14"/>
        <v/>
      </c>
      <c r="BE52" s="92" t="str">
        <f t="shared" si="14"/>
        <v/>
      </c>
      <c r="BF52" s="92" t="str">
        <f t="shared" si="14"/>
        <v/>
      </c>
      <c r="BG52" s="92" t="str">
        <f t="shared" si="14"/>
        <v/>
      </c>
      <c r="BH52" s="92" t="str">
        <f t="shared" si="14"/>
        <v/>
      </c>
      <c r="BI52" s="92" t="str">
        <f t="shared" si="14"/>
        <v/>
      </c>
      <c r="BJ52" s="92" t="str">
        <f t="shared" si="14"/>
        <v/>
      </c>
      <c r="BK52" s="92" t="str">
        <f t="shared" si="14"/>
        <v/>
      </c>
    </row>
    <row r="53" spans="1:65" hidden="1" outlineLevel="1" x14ac:dyDescent="0.2">
      <c r="B53" s="89" t="s">
        <v>89</v>
      </c>
      <c r="C53" s="92">
        <f>IF(ISNUMBER(C48),C48/$C$62,"")</f>
        <v>1.1268262356232514E-3</v>
      </c>
      <c r="D53" s="92">
        <f t="shared" ref="D53:AH53" si="15">IF(ISNUMBER(D48),D48/$C$62,"")</f>
        <v>4.5979691223707389E-3</v>
      </c>
      <c r="E53" s="92">
        <f t="shared" si="15"/>
        <v>1.1540254895865713E-2</v>
      </c>
      <c r="F53" s="92">
        <f t="shared" si="15"/>
        <v>1.6695161123199669E-2</v>
      </c>
      <c r="G53" s="92">
        <f t="shared" si="15"/>
        <v>2.6720029012537561E-2</v>
      </c>
      <c r="H53" s="92">
        <f t="shared" si="15"/>
        <v>4.6717956688426071E-2</v>
      </c>
      <c r="I53" s="92">
        <f t="shared" si="15"/>
        <v>7.2906952647394052E-2</v>
      </c>
      <c r="J53" s="92">
        <f t="shared" si="15"/>
        <v>9.6427831312817319E-2</v>
      </c>
      <c r="K53" s="92">
        <f t="shared" si="15"/>
        <v>0.12082944772562429</v>
      </c>
      <c r="L53" s="92">
        <f t="shared" si="15"/>
        <v>0.14119003212102374</v>
      </c>
      <c r="M53" s="92">
        <f t="shared" si="15"/>
        <v>0.16440006216972333</v>
      </c>
      <c r="N53" s="92">
        <f t="shared" si="15"/>
        <v>0.19087400269402136</v>
      </c>
      <c r="O53" s="92">
        <f t="shared" si="15"/>
        <v>0.21387680033157186</v>
      </c>
      <c r="P53" s="92">
        <f t="shared" si="15"/>
        <v>0.23923686664594343</v>
      </c>
      <c r="Q53" s="92">
        <f t="shared" si="15"/>
        <v>0.26436379649777225</v>
      </c>
      <c r="R53" s="92">
        <f t="shared" si="15"/>
        <v>0.29149829033260805</v>
      </c>
      <c r="S53" s="92">
        <f t="shared" si="15"/>
        <v>0.30867267640658996</v>
      </c>
      <c r="T53" s="92" t="str">
        <f t="shared" si="15"/>
        <v/>
      </c>
      <c r="U53" s="92" t="str">
        <f t="shared" si="15"/>
        <v/>
      </c>
      <c r="V53" s="92" t="str">
        <f t="shared" si="15"/>
        <v/>
      </c>
      <c r="W53" s="92" t="str">
        <f t="shared" si="15"/>
        <v/>
      </c>
      <c r="X53" s="92" t="str">
        <f t="shared" si="15"/>
        <v/>
      </c>
      <c r="Y53" s="92" t="str">
        <f t="shared" si="15"/>
        <v/>
      </c>
      <c r="Z53" s="92" t="str">
        <f t="shared" si="15"/>
        <v/>
      </c>
      <c r="AA53" s="92" t="str">
        <f t="shared" si="15"/>
        <v/>
      </c>
      <c r="AB53" s="92" t="str">
        <f t="shared" si="15"/>
        <v/>
      </c>
      <c r="AC53" s="92" t="str">
        <f t="shared" si="15"/>
        <v/>
      </c>
      <c r="AD53" s="92" t="str">
        <f t="shared" si="15"/>
        <v/>
      </c>
      <c r="AE53" s="92" t="str">
        <f t="shared" si="15"/>
        <v/>
      </c>
      <c r="AF53" s="92" t="str">
        <f t="shared" si="15"/>
        <v/>
      </c>
      <c r="AG53" s="92" t="str">
        <f t="shared" si="15"/>
        <v/>
      </c>
      <c r="AH53" s="92" t="str">
        <f t="shared" si="15"/>
        <v/>
      </c>
      <c r="AI53" s="92" t="str">
        <f t="shared" ref="AI53:AM53" si="16">IF(ISNUMBER(AI48),AI48/$C$62,"")</f>
        <v/>
      </c>
      <c r="AJ53" s="92" t="str">
        <f t="shared" si="16"/>
        <v/>
      </c>
      <c r="AK53" s="92" t="str">
        <f t="shared" si="16"/>
        <v/>
      </c>
      <c r="AL53" s="92" t="str">
        <f t="shared" si="16"/>
        <v/>
      </c>
      <c r="AM53" s="92" t="str">
        <f t="shared" si="16"/>
        <v/>
      </c>
      <c r="AN53" s="92" t="str">
        <f t="shared" ref="AN53:BK53" si="17">IF(ISNUMBER(AN48),AN48/$C$62,"")</f>
        <v/>
      </c>
      <c r="AO53" s="92" t="str">
        <f t="shared" si="17"/>
        <v/>
      </c>
      <c r="AP53" s="92" t="str">
        <f t="shared" si="17"/>
        <v/>
      </c>
      <c r="AQ53" s="92" t="str">
        <f t="shared" si="17"/>
        <v/>
      </c>
      <c r="AR53" s="92" t="str">
        <f t="shared" si="17"/>
        <v/>
      </c>
      <c r="AS53" s="92" t="str">
        <f t="shared" si="17"/>
        <v/>
      </c>
      <c r="AT53" s="92" t="str">
        <f t="shared" si="17"/>
        <v/>
      </c>
      <c r="AU53" s="92" t="str">
        <f t="shared" si="17"/>
        <v/>
      </c>
      <c r="AV53" s="92" t="str">
        <f t="shared" si="17"/>
        <v/>
      </c>
      <c r="AW53" s="92" t="str">
        <f t="shared" si="17"/>
        <v/>
      </c>
      <c r="AX53" s="92" t="str">
        <f t="shared" si="17"/>
        <v/>
      </c>
      <c r="AY53" s="92" t="str">
        <f t="shared" si="17"/>
        <v/>
      </c>
      <c r="AZ53" s="92" t="str">
        <f t="shared" si="17"/>
        <v/>
      </c>
      <c r="BA53" s="92" t="str">
        <f t="shared" si="17"/>
        <v/>
      </c>
      <c r="BB53" s="92" t="str">
        <f t="shared" si="17"/>
        <v/>
      </c>
      <c r="BC53" s="92" t="str">
        <f t="shared" si="17"/>
        <v/>
      </c>
      <c r="BD53" s="92" t="str">
        <f t="shared" si="17"/>
        <v/>
      </c>
      <c r="BE53" s="92" t="str">
        <f t="shared" si="17"/>
        <v/>
      </c>
      <c r="BF53" s="92" t="str">
        <f t="shared" si="17"/>
        <v/>
      </c>
      <c r="BG53" s="92" t="str">
        <f t="shared" si="17"/>
        <v/>
      </c>
      <c r="BH53" s="92" t="str">
        <f t="shared" si="17"/>
        <v/>
      </c>
      <c r="BI53" s="92" t="str">
        <f t="shared" si="17"/>
        <v/>
      </c>
      <c r="BJ53" s="92" t="str">
        <f t="shared" si="17"/>
        <v/>
      </c>
      <c r="BK53" s="92" t="str">
        <f t="shared" si="17"/>
        <v/>
      </c>
    </row>
    <row r="54" spans="1:65" s="34" customFormat="1" hidden="1" outlineLevel="1" x14ac:dyDescent="0.2">
      <c r="B54" s="86" t="s">
        <v>90</v>
      </c>
      <c r="C54" s="92" t="str">
        <f>IF(ISNUMBER(C49),C49/$C$62,"")</f>
        <v/>
      </c>
      <c r="D54" s="92" t="str">
        <f t="shared" ref="D54:AH54" si="18">IF(ISNUMBER(D49),D49/$C$62,"")</f>
        <v/>
      </c>
      <c r="E54" s="92" t="str">
        <f t="shared" si="18"/>
        <v/>
      </c>
      <c r="F54" s="92" t="str">
        <f t="shared" si="18"/>
        <v/>
      </c>
      <c r="G54" s="92" t="str">
        <f t="shared" si="18"/>
        <v/>
      </c>
      <c r="H54" s="92" t="str">
        <f t="shared" si="18"/>
        <v/>
      </c>
      <c r="I54" s="92" t="str">
        <f t="shared" si="18"/>
        <v/>
      </c>
      <c r="J54" s="92" t="str">
        <f t="shared" si="18"/>
        <v/>
      </c>
      <c r="K54" s="92" t="str">
        <f t="shared" si="18"/>
        <v/>
      </c>
      <c r="L54" s="92" t="str">
        <f t="shared" si="18"/>
        <v/>
      </c>
      <c r="M54" s="92" t="str">
        <f t="shared" si="18"/>
        <v/>
      </c>
      <c r="N54" s="92" t="str">
        <f t="shared" si="18"/>
        <v/>
      </c>
      <c r="O54" s="92" t="str">
        <f t="shared" si="18"/>
        <v/>
      </c>
      <c r="P54" s="92" t="str">
        <f t="shared" si="18"/>
        <v/>
      </c>
      <c r="Q54" s="92" t="str">
        <f t="shared" si="18"/>
        <v/>
      </c>
      <c r="R54" s="92" t="str">
        <f t="shared" si="18"/>
        <v/>
      </c>
      <c r="S54" s="92">
        <f t="shared" si="18"/>
        <v>0.30867267640658996</v>
      </c>
      <c r="T54" s="92">
        <f t="shared" si="18"/>
        <v>0.33724432701274476</v>
      </c>
      <c r="U54" s="92">
        <f t="shared" si="18"/>
        <v>0.36715262667081128</v>
      </c>
      <c r="V54" s="92">
        <f t="shared" si="18"/>
        <v>0.38907937001347009</v>
      </c>
      <c r="W54" s="92">
        <f t="shared" si="18"/>
        <v>0.42163558180499427</v>
      </c>
      <c r="X54" s="92">
        <f t="shared" si="18"/>
        <v>0.45552377991917936</v>
      </c>
      <c r="Y54" s="92">
        <f t="shared" si="18"/>
        <v>0.49082789348254074</v>
      </c>
      <c r="Z54" s="92">
        <f t="shared" si="18"/>
        <v>0.52753030774013066</v>
      </c>
      <c r="AA54" s="92">
        <f t="shared" si="18"/>
        <v>0.55337270749145173</v>
      </c>
      <c r="AB54" s="92">
        <f t="shared" si="18"/>
        <v>0.58517148482022596</v>
      </c>
      <c r="AC54" s="92">
        <f t="shared" si="18"/>
        <v>0.61867474873070161</v>
      </c>
      <c r="AD54" s="92">
        <f t="shared" si="18"/>
        <v>0.65004973577867586</v>
      </c>
      <c r="AE54" s="92">
        <f t="shared" si="18"/>
        <v>0.68246088488239576</v>
      </c>
      <c r="AF54" s="92">
        <f t="shared" si="18"/>
        <v>0.71288053051497269</v>
      </c>
      <c r="AG54" s="92">
        <f t="shared" si="18"/>
        <v>0.74305097917314278</v>
      </c>
      <c r="AH54" s="92">
        <f t="shared" si="18"/>
        <v>0.77734276240804079</v>
      </c>
      <c r="AI54" s="92">
        <f t="shared" ref="AI54:AM54" si="19">IF(ISNUMBER(AI49),AI49/$C$62,"")</f>
        <v>0.80908973163402775</v>
      </c>
      <c r="AJ54" s="92">
        <f t="shared" si="19"/>
        <v>0.83568852968604301</v>
      </c>
      <c r="AK54" s="92">
        <f t="shared" si="19"/>
        <v>0.83568852968604301</v>
      </c>
      <c r="AL54" s="92">
        <f t="shared" si="19"/>
        <v>0.83568852968604301</v>
      </c>
      <c r="AM54" s="92">
        <f t="shared" si="19"/>
        <v>0.85887887265568341</v>
      </c>
      <c r="AN54" s="92">
        <f t="shared" ref="AN54:BK54" si="20">IF(ISNUMBER(AN49),AN49/$C$62,"")</f>
        <v>0.87898715159050889</v>
      </c>
      <c r="AO54" s="92">
        <f t="shared" si="20"/>
        <v>0.89754222360377189</v>
      </c>
      <c r="AP54" s="92">
        <f t="shared" si="20"/>
        <v>0.91600818568024067</v>
      </c>
      <c r="AQ54" s="92">
        <f t="shared" si="20"/>
        <v>0.93468915138327668</v>
      </c>
      <c r="AR54" s="92">
        <f t="shared" si="20"/>
        <v>0.95407522536524736</v>
      </c>
      <c r="AS54" s="92">
        <f t="shared" si="20"/>
        <v>0.9679478810485963</v>
      </c>
      <c r="AT54" s="92">
        <f t="shared" si="20"/>
        <v>0.97875608745207776</v>
      </c>
      <c r="AU54" s="92">
        <f t="shared" si="20"/>
        <v>0.9818516215936175</v>
      </c>
      <c r="AV54" s="92">
        <f t="shared" si="20"/>
        <v>0.98437623044244138</v>
      </c>
      <c r="AW54" s="92">
        <f t="shared" si="20"/>
        <v>0.98635685421199892</v>
      </c>
      <c r="AX54" s="92">
        <f t="shared" si="20"/>
        <v>0.98863122992436048</v>
      </c>
      <c r="AY54" s="92">
        <f t="shared" si="20"/>
        <v>0.99059320277691454</v>
      </c>
      <c r="AZ54" s="92">
        <f t="shared" si="20"/>
        <v>0.99235985908196056</v>
      </c>
      <c r="BA54" s="92">
        <f t="shared" si="20"/>
        <v>0.9932613200704592</v>
      </c>
      <c r="BB54" s="92">
        <f t="shared" si="20"/>
        <v>0.99390892135530018</v>
      </c>
      <c r="BC54" s="92">
        <f t="shared" si="20"/>
        <v>0.99464304217179578</v>
      </c>
      <c r="BD54" s="92">
        <f t="shared" si="20"/>
        <v>0.99576054294891736</v>
      </c>
      <c r="BE54" s="92">
        <f t="shared" si="20"/>
        <v>0.99744430628950376</v>
      </c>
      <c r="BF54" s="92">
        <f t="shared" si="20"/>
        <v>1.0001124235830485</v>
      </c>
      <c r="BG54" s="92">
        <f t="shared" si="20"/>
        <v>1.0021469277795048</v>
      </c>
      <c r="BH54" s="92">
        <f t="shared" si="20"/>
        <v>1.0045197388871621</v>
      </c>
      <c r="BI54" s="92">
        <f t="shared" si="20"/>
        <v>1.007146409698477</v>
      </c>
      <c r="BJ54" s="92">
        <f t="shared" si="20"/>
        <v>1.0092964459641489</v>
      </c>
      <c r="BK54" s="92">
        <f t="shared" si="20"/>
        <v>1.0107729768935863</v>
      </c>
    </row>
    <row r="55" spans="1:65" s="34" customFormat="1" hidden="1" outlineLevel="1" x14ac:dyDescent="0.2">
      <c r="B55" s="113" t="s">
        <v>103</v>
      </c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09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</row>
    <row r="56" spans="1:65" s="34" customFormat="1" hidden="1" outlineLevel="1" x14ac:dyDescent="0.2">
      <c r="B56" s="110" t="s">
        <v>92</v>
      </c>
      <c r="C56" s="111">
        <v>40</v>
      </c>
      <c r="D56" s="111">
        <v>40</v>
      </c>
      <c r="E56" s="111">
        <v>40</v>
      </c>
      <c r="F56" s="111">
        <v>32</v>
      </c>
      <c r="G56" s="111">
        <v>40</v>
      </c>
      <c r="H56" s="111">
        <v>40</v>
      </c>
      <c r="I56" s="111">
        <v>40</v>
      </c>
      <c r="J56" s="111">
        <v>40</v>
      </c>
      <c r="K56" s="111">
        <v>40</v>
      </c>
      <c r="L56" s="111">
        <v>32</v>
      </c>
      <c r="M56" s="111">
        <v>40</v>
      </c>
      <c r="N56" s="111">
        <v>40</v>
      </c>
      <c r="O56" s="111">
        <v>40</v>
      </c>
      <c r="P56" s="111">
        <v>40</v>
      </c>
      <c r="Q56" s="111">
        <v>32</v>
      </c>
      <c r="R56" s="111">
        <v>40</v>
      </c>
      <c r="S56" s="111">
        <v>40</v>
      </c>
      <c r="T56" s="111">
        <v>40</v>
      </c>
      <c r="U56" s="111">
        <v>40</v>
      </c>
      <c r="V56" s="111">
        <v>32</v>
      </c>
      <c r="W56" s="111">
        <v>40</v>
      </c>
      <c r="X56" s="111">
        <v>40</v>
      </c>
      <c r="Y56" s="111">
        <v>40</v>
      </c>
      <c r="Z56" s="111">
        <v>40</v>
      </c>
      <c r="AA56" s="111">
        <v>32</v>
      </c>
      <c r="AB56" s="111">
        <v>40</v>
      </c>
      <c r="AC56" s="111">
        <v>40</v>
      </c>
      <c r="AD56" s="111">
        <v>40</v>
      </c>
      <c r="AE56" s="111">
        <v>40</v>
      </c>
      <c r="AF56" s="111">
        <v>40</v>
      </c>
      <c r="AG56" s="111">
        <v>40</v>
      </c>
      <c r="AH56" s="111">
        <v>40</v>
      </c>
      <c r="AI56" s="111">
        <v>40</v>
      </c>
      <c r="AJ56" s="111">
        <v>40</v>
      </c>
      <c r="AK56" s="111">
        <v>0</v>
      </c>
      <c r="AL56" s="111">
        <v>0</v>
      </c>
      <c r="AM56" s="111">
        <v>40</v>
      </c>
      <c r="AN56" s="111">
        <v>40</v>
      </c>
      <c r="AO56" s="111">
        <v>40</v>
      </c>
      <c r="AP56" s="111">
        <v>40</v>
      </c>
      <c r="AQ56" s="111">
        <v>40</v>
      </c>
      <c r="AR56" s="111">
        <v>40</v>
      </c>
      <c r="AS56" s="111">
        <v>32</v>
      </c>
      <c r="AT56" s="111">
        <v>40</v>
      </c>
      <c r="AU56" s="111">
        <v>40</v>
      </c>
      <c r="AV56" s="111">
        <v>40</v>
      </c>
      <c r="AW56" s="111">
        <v>40</v>
      </c>
      <c r="AX56" s="111">
        <v>32</v>
      </c>
      <c r="AY56" s="111">
        <v>40</v>
      </c>
      <c r="AZ56" s="111">
        <v>40</v>
      </c>
      <c r="BA56" s="111">
        <v>40</v>
      </c>
      <c r="BB56" s="111">
        <v>40</v>
      </c>
      <c r="BC56" s="111">
        <v>40</v>
      </c>
      <c r="BD56" s="111">
        <v>40</v>
      </c>
      <c r="BE56" s="111">
        <v>40</v>
      </c>
      <c r="BF56" s="111">
        <v>40</v>
      </c>
      <c r="BG56" s="111">
        <v>32</v>
      </c>
      <c r="BH56" s="111">
        <v>40</v>
      </c>
      <c r="BI56" s="111">
        <v>40</v>
      </c>
      <c r="BJ56" s="209">
        <v>40</v>
      </c>
      <c r="BK56" s="111">
        <v>40</v>
      </c>
    </row>
    <row r="57" spans="1:65" s="34" customFormat="1" hidden="1" outlineLevel="1" x14ac:dyDescent="0.2">
      <c r="B57" s="83" t="s">
        <v>108</v>
      </c>
      <c r="C57" s="97">
        <f>Baseline!H58</f>
        <v>96.740000000000009</v>
      </c>
      <c r="D57" s="97">
        <f>Baseline!I58</f>
        <v>212.98</v>
      </c>
      <c r="E57" s="97">
        <f>Baseline!J58</f>
        <v>350.03999999999996</v>
      </c>
      <c r="F57" s="97">
        <f>Baseline!K58</f>
        <v>434.65000000000003</v>
      </c>
      <c r="G57" s="97">
        <f>Baseline!L58</f>
        <v>516</v>
      </c>
      <c r="H57" s="97">
        <f>Baseline!M58</f>
        <v>1005.4100000000001</v>
      </c>
      <c r="I57" s="97">
        <f>Baseline!N58</f>
        <v>1491.4100000000005</v>
      </c>
      <c r="J57" s="97">
        <f>Baseline!O58</f>
        <v>1977.1</v>
      </c>
      <c r="K57" s="97">
        <f>Baseline!P58</f>
        <v>2378.44</v>
      </c>
      <c r="L57" s="97">
        <f>Baseline!Q58</f>
        <v>2696.1299999999997</v>
      </c>
      <c r="M57" s="97">
        <f>Baseline!R58</f>
        <v>3103.2</v>
      </c>
      <c r="N57" s="97">
        <f>Baseline!S58</f>
        <v>3643.6199999999994</v>
      </c>
      <c r="O57" s="97">
        <f>Baseline!T58</f>
        <v>4237.0499999999993</v>
      </c>
      <c r="P57" s="97">
        <f>Baseline!U58</f>
        <v>4828.09</v>
      </c>
      <c r="Q57" s="97">
        <f>Baseline!V58</f>
        <v>5312.09</v>
      </c>
      <c r="R57" s="97">
        <f>Baseline!W58</f>
        <v>5922.61</v>
      </c>
      <c r="S57" s="97">
        <f>Baseline!X58</f>
        <v>6497.05</v>
      </c>
      <c r="T57" s="97">
        <f>Baseline!Y58</f>
        <v>7061.87</v>
      </c>
      <c r="U57" s="97">
        <f>Baseline!Z58</f>
        <v>7634.7400000000016</v>
      </c>
      <c r="V57" s="97">
        <f>Baseline!AA58</f>
        <v>8049.3300000000008</v>
      </c>
      <c r="W57" s="97">
        <f>Baseline!AB58</f>
        <v>8650.5499999999993</v>
      </c>
      <c r="X57" s="97">
        <f>Baseline!AC58</f>
        <v>9217.119999999999</v>
      </c>
      <c r="Y57" s="97">
        <f>Baseline!AD58</f>
        <v>9780.619999999999</v>
      </c>
      <c r="Z57" s="97">
        <f>Baseline!AE58</f>
        <v>10331.029999999999</v>
      </c>
      <c r="AA57" s="97">
        <f>Baseline!AF58</f>
        <v>10756.690000000002</v>
      </c>
      <c r="AB57" s="97">
        <f>Baseline!AG58</f>
        <v>11287.52</v>
      </c>
      <c r="AC57" s="97">
        <f>Baseline!AH58</f>
        <v>11886.99</v>
      </c>
      <c r="AD57" s="97">
        <f>Baseline!AI58</f>
        <v>12471.349999999999</v>
      </c>
      <c r="AE57" s="97">
        <f>Baseline!AJ58</f>
        <v>13040.17</v>
      </c>
      <c r="AF57" s="97">
        <f>Baseline!AK58</f>
        <v>13626.630000000001</v>
      </c>
      <c r="AG57" s="97">
        <f>Baseline!AL58</f>
        <v>14191.2</v>
      </c>
      <c r="AH57" s="97">
        <f>Baseline!AM58</f>
        <v>14838.09</v>
      </c>
      <c r="AI57" s="97">
        <f>Baseline!AN58</f>
        <v>15446.380000000001</v>
      </c>
      <c r="AJ57" s="97">
        <f>Baseline!AO58</f>
        <v>15936.480000000001</v>
      </c>
      <c r="AK57" s="97">
        <f>Baseline!AP58</f>
        <v>15936.480000000001</v>
      </c>
      <c r="AL57" s="97">
        <f>Baseline!AQ58</f>
        <v>15936.480000000001</v>
      </c>
      <c r="AM57" s="97">
        <f>Baseline!AR58</f>
        <v>16329.130000000001</v>
      </c>
      <c r="AN57" s="97">
        <f>Baseline!AS58</f>
        <v>16691.120000000003</v>
      </c>
      <c r="AO57" s="97">
        <f>Baseline!AT58</f>
        <v>17042.400000000001</v>
      </c>
      <c r="AP57" s="97">
        <f>Baseline!AU58</f>
        <v>17398.77</v>
      </c>
      <c r="AQ57" s="97">
        <f>Baseline!AV58</f>
        <v>17767.52</v>
      </c>
      <c r="AR57" s="97">
        <f>Baseline!AW58</f>
        <v>18155.59</v>
      </c>
      <c r="AS57" s="97">
        <f>Baseline!AX58</f>
        <v>18437.509999999998</v>
      </c>
      <c r="AT57" s="97">
        <f>Baseline!AY58</f>
        <v>18660.009999999998</v>
      </c>
      <c r="AU57" s="97">
        <f>Baseline!AZ58</f>
        <v>18720.97</v>
      </c>
      <c r="AV57" s="97">
        <f>Baseline!BA58</f>
        <v>18771.2</v>
      </c>
      <c r="AW57" s="97">
        <f>Baseline!BB58</f>
        <v>18810.93</v>
      </c>
      <c r="AX57" s="97">
        <f>Baseline!BC58</f>
        <v>18856.03</v>
      </c>
      <c r="AY57" s="97">
        <f>Baseline!BD58</f>
        <v>18895.400000000001</v>
      </c>
      <c r="AZ57" s="97">
        <f>Baseline!BE58</f>
        <v>18931</v>
      </c>
      <c r="BA57" s="97">
        <f>Baseline!BF58</f>
        <v>18949.900000000001</v>
      </c>
      <c r="BB57" s="97">
        <f>Baseline!BG58</f>
        <v>18963.900000000001</v>
      </c>
      <c r="BC57" s="97">
        <f>Baseline!BH58</f>
        <v>18979.57</v>
      </c>
      <c r="BD57" s="97">
        <f>Baseline!BI58</f>
        <v>19002.63</v>
      </c>
      <c r="BE57" s="97">
        <f>Baseline!BJ58</f>
        <v>19036.63</v>
      </c>
      <c r="BF57" s="97">
        <f>Baseline!BK58</f>
        <v>19089.63</v>
      </c>
      <c r="BG57" s="97">
        <f>Baseline!BL58</f>
        <v>19130.099999999999</v>
      </c>
      <c r="BH57" s="97">
        <f>Baseline!BM58</f>
        <v>19177.399999999998</v>
      </c>
      <c r="BI57" s="97">
        <f>Baseline!BN58</f>
        <v>19229.599999999999</v>
      </c>
      <c r="BJ57" s="97">
        <f>Baseline!BO58</f>
        <v>19272.599999999999</v>
      </c>
      <c r="BK57" s="97">
        <f>Baseline!BP58</f>
        <v>19302</v>
      </c>
    </row>
    <row r="58" spans="1:65" s="34" customFormat="1" hidden="1" outlineLevel="1" x14ac:dyDescent="0.2">
      <c r="B58" s="83" t="s">
        <v>154</v>
      </c>
      <c r="C58" s="97">
        <f>MOC!H58</f>
        <v>0</v>
      </c>
      <c r="D58" s="97">
        <f>MOC!I58</f>
        <v>0</v>
      </c>
      <c r="E58" s="97">
        <f>MOC!J58</f>
        <v>0</v>
      </c>
      <c r="F58" s="97">
        <f>MOC!K58</f>
        <v>0</v>
      </c>
      <c r="G58" s="97">
        <f>MOC!L58</f>
        <v>0</v>
      </c>
      <c r="H58" s="97">
        <f>MOC!M58</f>
        <v>0</v>
      </c>
      <c r="I58" s="97">
        <f>MOC!N58</f>
        <v>0</v>
      </c>
      <c r="J58" s="97">
        <f>MOC!O58</f>
        <v>0</v>
      </c>
      <c r="K58" s="97">
        <f>MOC!P58</f>
        <v>0</v>
      </c>
      <c r="L58" s="97">
        <f>MOC!Q58</f>
        <v>0</v>
      </c>
      <c r="M58" s="97">
        <f>MOC!R58</f>
        <v>0</v>
      </c>
      <c r="N58" s="97">
        <f>MOC!S58</f>
        <v>0</v>
      </c>
      <c r="O58" s="97">
        <f>MOC!T58</f>
        <v>0</v>
      </c>
      <c r="P58" s="97">
        <f>MOC!U58</f>
        <v>0</v>
      </c>
      <c r="Q58" s="97">
        <f>MOC!V58</f>
        <v>0</v>
      </c>
      <c r="R58" s="97">
        <f>MOC!W58</f>
        <v>0</v>
      </c>
      <c r="S58" s="97">
        <f>MOC!X58</f>
        <v>0</v>
      </c>
      <c r="T58" s="97">
        <f>MOC!Y58</f>
        <v>0</v>
      </c>
      <c r="U58" s="97">
        <f>MOC!Z58</f>
        <v>0</v>
      </c>
      <c r="V58" s="97">
        <f>MOC!AA58</f>
        <v>0</v>
      </c>
      <c r="W58" s="97">
        <f>MOC!AB58</f>
        <v>0</v>
      </c>
      <c r="X58" s="97">
        <f>MOC!AC58</f>
        <v>0</v>
      </c>
      <c r="Y58" s="97">
        <f>MOC!AD58</f>
        <v>0</v>
      </c>
      <c r="Z58" s="97">
        <f>MOC!AE58</f>
        <v>0</v>
      </c>
      <c r="AA58" s="97">
        <f>MOC!AF58</f>
        <v>0</v>
      </c>
      <c r="AB58" s="97">
        <f>MOC!AG58</f>
        <v>0</v>
      </c>
      <c r="AC58" s="97">
        <f>MOC!AH58</f>
        <v>0</v>
      </c>
      <c r="AD58" s="97">
        <f>MOC!AI58</f>
        <v>0</v>
      </c>
      <c r="AE58" s="97">
        <f>MOC!AJ58</f>
        <v>0</v>
      </c>
      <c r="AF58" s="97">
        <f>MOC!AK58</f>
        <v>0</v>
      </c>
      <c r="AG58" s="97">
        <f>MOC!AL58</f>
        <v>0</v>
      </c>
      <c r="AH58" s="97">
        <f>MOC!AM58</f>
        <v>0</v>
      </c>
      <c r="AI58" s="97">
        <f>MOC!AN58</f>
        <v>0</v>
      </c>
      <c r="AJ58" s="97">
        <f>MOC!AO58</f>
        <v>0</v>
      </c>
      <c r="AK58" s="97">
        <f>MOC!AP58</f>
        <v>0</v>
      </c>
      <c r="AL58" s="97">
        <f>MOC!AQ58</f>
        <v>0</v>
      </c>
      <c r="AM58" s="97">
        <f>MOC!AR58</f>
        <v>0</v>
      </c>
      <c r="AN58" s="97">
        <f>MOC!AS58</f>
        <v>0</v>
      </c>
      <c r="AO58" s="97">
        <f>MOC!AT58</f>
        <v>0</v>
      </c>
      <c r="AP58" s="97">
        <f>MOC!AU58</f>
        <v>0</v>
      </c>
      <c r="AQ58" s="97">
        <f>MOC!AV58</f>
        <v>0</v>
      </c>
      <c r="AR58" s="97">
        <f>MOC!AW58</f>
        <v>0</v>
      </c>
      <c r="AS58" s="97">
        <f>MOC!AX58</f>
        <v>0</v>
      </c>
      <c r="AT58" s="97">
        <f>MOC!AY58</f>
        <v>0</v>
      </c>
      <c r="AU58" s="97">
        <f>MOC!AZ58</f>
        <v>0</v>
      </c>
      <c r="AV58" s="97">
        <f>MOC!BA58</f>
        <v>0</v>
      </c>
      <c r="AW58" s="97">
        <f>MOC!BB58</f>
        <v>0</v>
      </c>
      <c r="AX58" s="97">
        <f>MOC!BC58</f>
        <v>0</v>
      </c>
      <c r="AY58" s="97">
        <f>MOC!BD58</f>
        <v>0</v>
      </c>
      <c r="AZ58" s="97">
        <f>MOC!BE58</f>
        <v>0</v>
      </c>
      <c r="BA58" s="97">
        <f>MOC!BF58</f>
        <v>0</v>
      </c>
      <c r="BB58" s="97">
        <f>MOC!BG58</f>
        <v>0</v>
      </c>
      <c r="BC58" s="97">
        <f>MOC!BH58</f>
        <v>0</v>
      </c>
      <c r="BD58" s="97">
        <f>MOC!BI58</f>
        <v>0</v>
      </c>
      <c r="BE58" s="97">
        <f>MOC!BJ58</f>
        <v>0</v>
      </c>
      <c r="BF58" s="97">
        <f>MOC!BK58</f>
        <v>0</v>
      </c>
      <c r="BG58" s="97">
        <f>MOC!BL58</f>
        <v>0</v>
      </c>
      <c r="BH58" s="97">
        <f>MOC!BM58</f>
        <v>0</v>
      </c>
      <c r="BI58" s="97">
        <f>MOC!BN58</f>
        <v>0</v>
      </c>
      <c r="BJ58" s="97">
        <f>MOC!BO58</f>
        <v>0</v>
      </c>
      <c r="BK58" s="97">
        <f>MOC!BP58</f>
        <v>0</v>
      </c>
    </row>
    <row r="59" spans="1:65" s="34" customFormat="1" hidden="1" outlineLevel="1" x14ac:dyDescent="0.2">
      <c r="B59" s="85" t="s">
        <v>81</v>
      </c>
      <c r="C59" s="97">
        <f>Timesheet!D58</f>
        <v>21.75</v>
      </c>
      <c r="D59" s="97">
        <f>Timesheet!E58</f>
        <v>67</v>
      </c>
      <c r="E59" s="97">
        <f>Timesheet!F58</f>
        <v>134</v>
      </c>
      <c r="F59" s="97">
        <f>Timesheet!G58</f>
        <v>99.5</v>
      </c>
      <c r="G59" s="97">
        <f>Timesheet!H58</f>
        <v>193.5</v>
      </c>
      <c r="H59" s="97">
        <f>Timesheet!I58</f>
        <v>386</v>
      </c>
      <c r="I59" s="97">
        <f>Timesheet!J58</f>
        <v>505.5</v>
      </c>
      <c r="J59" s="97">
        <f>Timesheet!K58</f>
        <v>454</v>
      </c>
      <c r="K59" s="97">
        <f>Timesheet!L58</f>
        <v>471</v>
      </c>
      <c r="L59" s="97">
        <f>Timesheet!M58</f>
        <v>393</v>
      </c>
      <c r="M59" s="97">
        <f>Timesheet!N58</f>
        <v>448</v>
      </c>
      <c r="N59" s="97">
        <f>Timesheet!O58</f>
        <v>511</v>
      </c>
      <c r="O59" s="97">
        <f>Timesheet!P58</f>
        <v>444</v>
      </c>
      <c r="P59" s="97">
        <f>Timesheet!Q58</f>
        <v>489.5</v>
      </c>
      <c r="Q59" s="97">
        <f>Timesheet!R58</f>
        <v>485</v>
      </c>
      <c r="R59" s="97">
        <f>Timesheet!S58</f>
        <v>523.75</v>
      </c>
      <c r="S59" s="97">
        <f>Timesheet!T58</f>
        <v>331.5</v>
      </c>
      <c r="T59" s="97">
        <f>Timesheet!U58</f>
        <v>0</v>
      </c>
      <c r="U59" s="97">
        <f>Timesheet!V58</f>
        <v>0</v>
      </c>
      <c r="V59" s="97">
        <f>Timesheet!W58</f>
        <v>0</v>
      </c>
      <c r="W59" s="97">
        <f>Timesheet!X58</f>
        <v>0</v>
      </c>
      <c r="X59" s="97">
        <f>Timesheet!Y58</f>
        <v>0</v>
      </c>
      <c r="Y59" s="97">
        <f>Timesheet!Z58</f>
        <v>0</v>
      </c>
      <c r="Z59" s="97">
        <f>Timesheet!AA58</f>
        <v>0</v>
      </c>
      <c r="AA59" s="97">
        <f>Timesheet!AB58</f>
        <v>0</v>
      </c>
      <c r="AB59" s="97">
        <f>Timesheet!AC58</f>
        <v>0</v>
      </c>
      <c r="AC59" s="97">
        <f>Timesheet!AD58</f>
        <v>0</v>
      </c>
      <c r="AD59" s="97">
        <f>Timesheet!AE58</f>
        <v>0</v>
      </c>
      <c r="AE59" s="97">
        <f>Timesheet!AF58</f>
        <v>0</v>
      </c>
      <c r="AF59" s="97">
        <f>Timesheet!AG58</f>
        <v>0</v>
      </c>
      <c r="AG59" s="97">
        <f>Timesheet!AH58</f>
        <v>0</v>
      </c>
      <c r="AH59" s="97">
        <f>Timesheet!AI58</f>
        <v>0</v>
      </c>
      <c r="AI59" s="97">
        <f>Timesheet!AJ58</f>
        <v>0</v>
      </c>
      <c r="AJ59" s="97">
        <f>Timesheet!AK58</f>
        <v>0</v>
      </c>
      <c r="AK59" s="97">
        <f>Timesheet!AL58</f>
        <v>0</v>
      </c>
      <c r="AL59" s="97">
        <f>Timesheet!AM58</f>
        <v>0</v>
      </c>
      <c r="AM59" s="97">
        <f>Timesheet!AN58</f>
        <v>0</v>
      </c>
      <c r="AN59" s="97">
        <f>Timesheet!AO58</f>
        <v>0</v>
      </c>
      <c r="AO59" s="97">
        <f>Timesheet!AP58</f>
        <v>0</v>
      </c>
      <c r="AP59" s="97">
        <f>Timesheet!AQ58</f>
        <v>0</v>
      </c>
      <c r="AQ59" s="97">
        <f>Timesheet!AR58</f>
        <v>0</v>
      </c>
      <c r="AR59" s="97">
        <f>Timesheet!AS58</f>
        <v>0</v>
      </c>
      <c r="AS59" s="97">
        <f>Timesheet!AT58</f>
        <v>0</v>
      </c>
      <c r="AT59" s="97">
        <f>Timesheet!AU58</f>
        <v>0</v>
      </c>
      <c r="AU59" s="97">
        <f>Timesheet!AV58</f>
        <v>0</v>
      </c>
      <c r="AV59" s="97">
        <f>Timesheet!AW58</f>
        <v>0</v>
      </c>
      <c r="AW59" s="97">
        <f>Timesheet!AX58</f>
        <v>0</v>
      </c>
      <c r="AX59" s="97">
        <f>Timesheet!AY58</f>
        <v>0</v>
      </c>
      <c r="AY59" s="97">
        <f>Timesheet!AZ58</f>
        <v>0</v>
      </c>
      <c r="AZ59" s="97">
        <f>Timesheet!BA58</f>
        <v>0</v>
      </c>
      <c r="BA59" s="97">
        <f>Timesheet!BB58</f>
        <v>0</v>
      </c>
      <c r="BB59" s="97">
        <f>Timesheet!BC58</f>
        <v>0</v>
      </c>
      <c r="BC59" s="97">
        <f>Timesheet!BD58</f>
        <v>0</v>
      </c>
      <c r="BD59" s="97">
        <f>Timesheet!BE58</f>
        <v>0</v>
      </c>
      <c r="BE59" s="97">
        <f>Timesheet!BF58</f>
        <v>0</v>
      </c>
      <c r="BF59" s="97">
        <f>Timesheet!BG58</f>
        <v>0</v>
      </c>
      <c r="BG59" s="97">
        <f>Timesheet!BH58</f>
        <v>0</v>
      </c>
      <c r="BH59" s="97">
        <f>Timesheet!BI58</f>
        <v>0</v>
      </c>
      <c r="BI59" s="97">
        <f>Timesheet!BJ58</f>
        <v>0</v>
      </c>
      <c r="BJ59" s="97">
        <f>Timesheet!BK58</f>
        <v>0</v>
      </c>
      <c r="BK59" s="97">
        <f>Timesheet!BL58</f>
        <v>0</v>
      </c>
    </row>
    <row r="60" spans="1:65" s="34" customFormat="1" hidden="1" outlineLevel="1" x14ac:dyDescent="0.2">
      <c r="B60" s="84" t="s">
        <v>105</v>
      </c>
      <c r="C60" s="97">
        <f>Progress!H58</f>
        <v>0</v>
      </c>
      <c r="D60" s="97">
        <f>Progress!I58</f>
        <v>0</v>
      </c>
      <c r="E60" s="97">
        <f>Progress!J58</f>
        <v>0</v>
      </c>
      <c r="F60" s="97">
        <f>Progress!K58</f>
        <v>0</v>
      </c>
      <c r="G60" s="97">
        <f>Progress!L58</f>
        <v>516</v>
      </c>
      <c r="H60" s="97">
        <f>Progress!M58</f>
        <v>1009.2600000000002</v>
      </c>
      <c r="I60" s="97">
        <f>Progress!N58</f>
        <v>1487.3500000000004</v>
      </c>
      <c r="J60" s="97">
        <f>Progress!O58</f>
        <v>1957.3299999999997</v>
      </c>
      <c r="K60" s="97">
        <f>Progress!P58</f>
        <v>2389.2000000000003</v>
      </c>
      <c r="L60" s="97">
        <f>Progress!Q58</f>
        <v>2720.7599999999998</v>
      </c>
      <c r="M60" s="97">
        <f>Progress!R58</f>
        <v>3142.2099999999996</v>
      </c>
      <c r="N60" s="97">
        <f>Progress!S58</f>
        <v>3585.4400000000014</v>
      </c>
      <c r="O60" s="97">
        <f>Progress!T58</f>
        <v>4072.29</v>
      </c>
      <c r="P60" s="97">
        <f>Progress!U58</f>
        <v>4549.6400000000003</v>
      </c>
      <c r="Q60" s="97">
        <f>Progress!V58</f>
        <v>4901.59</v>
      </c>
      <c r="R60" s="97">
        <f>Progress!W58</f>
        <v>5328.35</v>
      </c>
      <c r="S60" s="97">
        <f>Progress!X58</f>
        <v>5749.9699999999993</v>
      </c>
      <c r="T60" s="97">
        <f>Progress!Y58</f>
        <v>0</v>
      </c>
      <c r="U60" s="97">
        <f>Progress!Z58</f>
        <v>0</v>
      </c>
      <c r="V60" s="97">
        <f>Progress!AA58</f>
        <v>0</v>
      </c>
      <c r="W60" s="97">
        <f>Progress!AB58</f>
        <v>0</v>
      </c>
      <c r="X60" s="97">
        <f>Progress!AC58</f>
        <v>0</v>
      </c>
      <c r="Y60" s="97">
        <f>Progress!AD58</f>
        <v>0</v>
      </c>
      <c r="Z60" s="97">
        <f>Progress!AE58</f>
        <v>0</v>
      </c>
      <c r="AA60" s="97">
        <f>Progress!AF58</f>
        <v>0</v>
      </c>
      <c r="AB60" s="97">
        <f>Progress!AG58</f>
        <v>0</v>
      </c>
      <c r="AC60" s="97">
        <f>Progress!AH58</f>
        <v>0</v>
      </c>
      <c r="AD60" s="97">
        <f>Progress!AI58</f>
        <v>0</v>
      </c>
      <c r="AE60" s="97">
        <f>Progress!AJ58</f>
        <v>0</v>
      </c>
      <c r="AF60" s="97">
        <f>Progress!AK58</f>
        <v>0</v>
      </c>
      <c r="AG60" s="97">
        <f>Progress!AL58</f>
        <v>0</v>
      </c>
      <c r="AH60" s="97">
        <f>Progress!AM58</f>
        <v>0</v>
      </c>
      <c r="AI60" s="97">
        <f>Progress!AN58</f>
        <v>0</v>
      </c>
      <c r="AJ60" s="97">
        <f>Progress!AO58</f>
        <v>0</v>
      </c>
      <c r="AK60" s="97">
        <f>Progress!AP58</f>
        <v>0</v>
      </c>
      <c r="AL60" s="97">
        <f>Progress!AQ58</f>
        <v>0</v>
      </c>
      <c r="AM60" s="97">
        <f>Progress!AR58</f>
        <v>0</v>
      </c>
      <c r="AN60" s="97">
        <f>Progress!AS58</f>
        <v>0</v>
      </c>
      <c r="AO60" s="97">
        <f>Progress!AT58</f>
        <v>0</v>
      </c>
      <c r="AP60" s="97">
        <f>Progress!AU58</f>
        <v>0</v>
      </c>
      <c r="AQ60" s="97">
        <f>Progress!AV58</f>
        <v>0</v>
      </c>
      <c r="AR60" s="97">
        <f>Progress!AW58</f>
        <v>0</v>
      </c>
      <c r="AS60" s="97">
        <f>Progress!AX58</f>
        <v>0</v>
      </c>
      <c r="AT60" s="97">
        <f>Progress!AY58</f>
        <v>0</v>
      </c>
      <c r="AU60" s="97">
        <f>Progress!AZ58</f>
        <v>0</v>
      </c>
      <c r="AV60" s="97">
        <f>Progress!BA58</f>
        <v>0</v>
      </c>
      <c r="AW60" s="97">
        <f>Progress!BB58</f>
        <v>0</v>
      </c>
      <c r="AX60" s="97">
        <f>Progress!BC58</f>
        <v>0</v>
      </c>
      <c r="AY60" s="97">
        <f>Progress!BD58</f>
        <v>0</v>
      </c>
      <c r="AZ60" s="97">
        <f>Progress!BE58</f>
        <v>0</v>
      </c>
      <c r="BA60" s="97">
        <f>Progress!BF58</f>
        <v>0</v>
      </c>
      <c r="BB60" s="97">
        <f>Progress!BG58</f>
        <v>0</v>
      </c>
      <c r="BC60" s="97">
        <f>Progress!BH58</f>
        <v>0</v>
      </c>
      <c r="BD60" s="97">
        <f>Progress!BI58</f>
        <v>0</v>
      </c>
      <c r="BE60" s="97">
        <f>Progress!BJ58</f>
        <v>0</v>
      </c>
      <c r="BF60" s="97">
        <f>Progress!BK58</f>
        <v>0</v>
      </c>
      <c r="BG60" s="97">
        <f>Progress!BL58</f>
        <v>0</v>
      </c>
      <c r="BH60" s="97">
        <f>Progress!BM58</f>
        <v>0</v>
      </c>
      <c r="BI60" s="97">
        <f>Progress!BN58</f>
        <v>0</v>
      </c>
      <c r="BJ60" s="97">
        <f>Progress!BO58</f>
        <v>0</v>
      </c>
      <c r="BK60" s="97">
        <f>Progress!BP58</f>
        <v>0</v>
      </c>
    </row>
    <row r="61" spans="1:65" s="34" customFormat="1" hidden="1" outlineLevel="1" x14ac:dyDescent="0.2">
      <c r="B61" s="86" t="s">
        <v>85</v>
      </c>
      <c r="C61" s="97">
        <f>Forecast!H58</f>
        <v>0</v>
      </c>
      <c r="D61" s="97">
        <f>Forecast!I58</f>
        <v>0</v>
      </c>
      <c r="E61" s="97">
        <f>Forecast!J58</f>
        <v>0</v>
      </c>
      <c r="F61" s="97">
        <f>Forecast!K58</f>
        <v>0</v>
      </c>
      <c r="G61" s="97">
        <f>Forecast!L58</f>
        <v>0</v>
      </c>
      <c r="H61" s="97">
        <f>Forecast!M58</f>
        <v>0</v>
      </c>
      <c r="I61" s="97">
        <f>Forecast!N58</f>
        <v>0</v>
      </c>
      <c r="J61" s="97">
        <f>Forecast!O58</f>
        <v>0</v>
      </c>
      <c r="K61" s="97">
        <f>Forecast!P58</f>
        <v>0</v>
      </c>
      <c r="L61" s="97">
        <f>Forecast!Q58</f>
        <v>0</v>
      </c>
      <c r="M61" s="97">
        <f>Forecast!R58</f>
        <v>0</v>
      </c>
      <c r="N61" s="97">
        <f>Forecast!S58</f>
        <v>0</v>
      </c>
      <c r="O61" s="97">
        <f>Forecast!T58</f>
        <v>0</v>
      </c>
      <c r="P61" s="97">
        <f>Forecast!U58</f>
        <v>0</v>
      </c>
      <c r="Q61" s="97">
        <f>Forecast!V58</f>
        <v>0</v>
      </c>
      <c r="R61" s="97">
        <f>Forecast!W58</f>
        <v>0</v>
      </c>
      <c r="S61" s="97">
        <f>Forecast!X58</f>
        <v>0</v>
      </c>
      <c r="T61" s="97">
        <f>Forecast!Y58</f>
        <v>551.49</v>
      </c>
      <c r="U61" s="97">
        <f>Forecast!Z58</f>
        <v>577.29</v>
      </c>
      <c r="V61" s="97">
        <f>Forecast!AA58</f>
        <v>423.22999999999996</v>
      </c>
      <c r="W61" s="97">
        <f>Forecast!AB58</f>
        <v>628.40000000000009</v>
      </c>
      <c r="X61" s="97">
        <f>Forecast!AC58</f>
        <v>654.11</v>
      </c>
      <c r="Y61" s="97">
        <f>Forecast!AD58</f>
        <v>681.43999999999994</v>
      </c>
      <c r="Z61" s="97">
        <f>Forecast!AE58</f>
        <v>708.43</v>
      </c>
      <c r="AA61" s="97">
        <f>Forecast!AF58</f>
        <v>498.80999999999995</v>
      </c>
      <c r="AB61" s="97">
        <f>Forecast!AG58</f>
        <v>613.78</v>
      </c>
      <c r="AC61" s="97">
        <f>Forecast!AH58</f>
        <v>646.67999999999995</v>
      </c>
      <c r="AD61" s="97">
        <f>Forecast!AI58</f>
        <v>605.6</v>
      </c>
      <c r="AE61" s="97">
        <f>Forecast!AJ58</f>
        <v>625.59999999999991</v>
      </c>
      <c r="AF61" s="97">
        <f>Forecast!AK58</f>
        <v>587.15999999999985</v>
      </c>
      <c r="AG61" s="97">
        <f>Forecast!AL58</f>
        <v>582.34999999999991</v>
      </c>
      <c r="AH61" s="97">
        <f>Forecast!AM58</f>
        <v>661.89999999999986</v>
      </c>
      <c r="AI61" s="97">
        <f>Forecast!AN58</f>
        <v>612.78</v>
      </c>
      <c r="AJ61" s="97">
        <f>Forecast!AO58</f>
        <v>513.41</v>
      </c>
      <c r="AK61" s="97">
        <f>Forecast!AP58</f>
        <v>0</v>
      </c>
      <c r="AL61" s="97">
        <f>Forecast!AQ58</f>
        <v>0</v>
      </c>
      <c r="AM61" s="97">
        <f>Forecast!AR58</f>
        <v>447.62</v>
      </c>
      <c r="AN61" s="97">
        <f>Forecast!AS58</f>
        <v>388.13</v>
      </c>
      <c r="AO61" s="97">
        <f>Forecast!AT58</f>
        <v>358.15000000000003</v>
      </c>
      <c r="AP61" s="97">
        <f>Forecast!AU58</f>
        <v>356.43</v>
      </c>
      <c r="AQ61" s="97">
        <f>Forecast!AV58</f>
        <v>360.58000000000004</v>
      </c>
      <c r="AR61" s="97">
        <f>Forecast!AW58</f>
        <v>374.18999999999994</v>
      </c>
      <c r="AS61" s="97">
        <f>Forecast!AX58</f>
        <v>267.77</v>
      </c>
      <c r="AT61" s="97">
        <f>Forecast!AY58</f>
        <v>208.61999999999998</v>
      </c>
      <c r="AU61" s="97">
        <f>Forecast!AZ58</f>
        <v>59.75</v>
      </c>
      <c r="AV61" s="97">
        <f>Forecast!BA58</f>
        <v>48.730000000000004</v>
      </c>
      <c r="AW61" s="97">
        <f>Forecast!BB58</f>
        <v>38.229999999999997</v>
      </c>
      <c r="AX61" s="97">
        <f>Forecast!BC58</f>
        <v>43.9</v>
      </c>
      <c r="AY61" s="97">
        <f>Forecast!BD58</f>
        <v>37.869999999999997</v>
      </c>
      <c r="AZ61" s="97">
        <f>Forecast!BE58</f>
        <v>34.1</v>
      </c>
      <c r="BA61" s="97">
        <f>Forecast!BF58</f>
        <v>17.400000000000002</v>
      </c>
      <c r="BB61" s="97">
        <f>Forecast!BG58</f>
        <v>12.5</v>
      </c>
      <c r="BC61" s="97">
        <f>Forecast!BH58</f>
        <v>14.170000000000002</v>
      </c>
      <c r="BD61" s="97">
        <f>Forecast!BI58</f>
        <v>21.569999999999997</v>
      </c>
      <c r="BE61" s="97">
        <f>Forecast!BJ58</f>
        <v>32.5</v>
      </c>
      <c r="BF61" s="97">
        <f>Forecast!BK58</f>
        <v>51.5</v>
      </c>
      <c r="BG61" s="97">
        <f>Forecast!BL58</f>
        <v>39.269999999999996</v>
      </c>
      <c r="BH61" s="97">
        <f>Forecast!BM58</f>
        <v>45.8</v>
      </c>
      <c r="BI61" s="97">
        <f>Forecast!BN58</f>
        <v>50.7</v>
      </c>
      <c r="BJ61" s="97">
        <f>Forecast!BO58</f>
        <v>41.5</v>
      </c>
      <c r="BK61" s="97">
        <f>Forecast!BP58</f>
        <v>28.5</v>
      </c>
    </row>
    <row r="62" spans="1:65" hidden="1" outlineLevel="1" x14ac:dyDescent="0.2">
      <c r="B62" s="96" t="s">
        <v>104</v>
      </c>
      <c r="C62" s="93">
        <f>+Report!E58</f>
        <v>19302</v>
      </c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</row>
    <row r="63" spans="1:65" collapsed="1" x14ac:dyDescent="0.2"/>
    <row r="64" spans="1:65" x14ac:dyDescent="0.2">
      <c r="A64" s="34"/>
      <c r="Q64" s="12"/>
    </row>
    <row r="65" spans="1:17" s="34" customFormat="1" x14ac:dyDescent="0.2"/>
    <row r="66" spans="1:17" s="34" customFormat="1" x14ac:dyDescent="0.2"/>
    <row r="67" spans="1:17" s="34" customFormat="1" x14ac:dyDescent="0.2"/>
    <row r="68" spans="1:17" s="34" customFormat="1" x14ac:dyDescent="0.2">
      <c r="O68" s="12"/>
    </row>
    <row r="69" spans="1:17" s="34" customFormat="1" x14ac:dyDescent="0.2"/>
    <row r="70" spans="1:17" s="34" customFormat="1" x14ac:dyDescent="0.2">
      <c r="C70" s="48"/>
      <c r="D70" s="48"/>
      <c r="E70" s="48"/>
      <c r="F70" s="48"/>
      <c r="G70" s="48"/>
      <c r="H70" s="48"/>
      <c r="I70" s="48"/>
    </row>
    <row r="71" spans="1:17" s="34" customFormat="1" x14ac:dyDescent="0.2"/>
    <row r="72" spans="1:17" s="34" customFormat="1" x14ac:dyDescent="0.2"/>
    <row r="73" spans="1:17" s="34" customFormat="1" x14ac:dyDescent="0.2">
      <c r="O73" s="12"/>
    </row>
    <row r="74" spans="1:17" s="34" customFormat="1" x14ac:dyDescent="0.2"/>
    <row r="75" spans="1:17" s="34" customFormat="1" x14ac:dyDescent="0.2">
      <c r="C75" s="48"/>
      <c r="D75" s="48"/>
      <c r="E75" s="48"/>
      <c r="F75" s="48"/>
      <c r="G75" s="48"/>
      <c r="H75" s="48"/>
      <c r="I75" s="48"/>
    </row>
    <row r="76" spans="1:17" x14ac:dyDescent="0.2">
      <c r="A76" s="34"/>
      <c r="Q76" s="34"/>
    </row>
    <row r="77" spans="1:17" x14ac:dyDescent="0.2">
      <c r="A77" s="34"/>
    </row>
    <row r="78" spans="1:17" x14ac:dyDescent="0.2">
      <c r="A78" s="34"/>
      <c r="O78" s="12"/>
    </row>
    <row r="79" spans="1:17" x14ac:dyDescent="0.2">
      <c r="A79" s="34"/>
      <c r="Q79" s="34"/>
    </row>
    <row r="80" spans="1:17" x14ac:dyDescent="0.2">
      <c r="A80" s="34"/>
      <c r="C80" s="48"/>
      <c r="D80" s="48"/>
      <c r="E80" s="48"/>
      <c r="F80" s="48"/>
      <c r="G80" s="48"/>
      <c r="H80" s="48"/>
      <c r="I80" s="48"/>
    </row>
    <row r="81" spans="1:65" x14ac:dyDescent="0.2">
      <c r="A81" s="34"/>
      <c r="C81" s="48"/>
      <c r="D81" s="48"/>
      <c r="E81" s="48"/>
      <c r="F81" s="48"/>
      <c r="G81" s="48"/>
      <c r="H81" s="48"/>
      <c r="I81" s="48"/>
      <c r="Q81" s="48"/>
    </row>
    <row r="82" spans="1:65" x14ac:dyDescent="0.2">
      <c r="A82" s="34"/>
      <c r="C82" s="48"/>
      <c r="D82" s="48"/>
      <c r="E82" s="48"/>
      <c r="F82" s="48"/>
      <c r="G82" s="48"/>
      <c r="H82" s="48"/>
      <c r="I82" s="48"/>
      <c r="W82" s="48"/>
    </row>
    <row r="83" spans="1:65" x14ac:dyDescent="0.2">
      <c r="A83" s="34"/>
      <c r="C83" s="48"/>
      <c r="D83" s="48"/>
      <c r="E83" s="48"/>
      <c r="F83" s="48"/>
      <c r="G83" s="48"/>
      <c r="H83" s="48"/>
      <c r="I83" s="48"/>
      <c r="O83" s="48"/>
    </row>
    <row r="84" spans="1:65" x14ac:dyDescent="0.2">
      <c r="A84" s="34"/>
    </row>
    <row r="85" spans="1:65" x14ac:dyDescent="0.2">
      <c r="A85" s="34"/>
    </row>
    <row r="86" spans="1:65" x14ac:dyDescent="0.2">
      <c r="A86" s="34"/>
    </row>
    <row r="87" spans="1:65" x14ac:dyDescent="0.2">
      <c r="A87" s="34"/>
    </row>
    <row r="88" spans="1:65" x14ac:dyDescent="0.2">
      <c r="A88" s="34"/>
    </row>
    <row r="90" spans="1:65" x14ac:dyDescent="0.2">
      <c r="B90" s="98" t="str">
        <f>+B45</f>
        <v>Reporting Period (End)</v>
      </c>
      <c r="C90" s="90">
        <f t="shared" ref="C90:O90" si="21">C45</f>
        <v>42125</v>
      </c>
      <c r="D90" s="90">
        <f t="shared" si="21"/>
        <v>42132</v>
      </c>
      <c r="E90" s="90">
        <f t="shared" si="21"/>
        <v>42139</v>
      </c>
      <c r="F90" s="90">
        <f t="shared" si="21"/>
        <v>42146</v>
      </c>
      <c r="G90" s="90">
        <f t="shared" si="21"/>
        <v>42153</v>
      </c>
      <c r="H90" s="90">
        <f t="shared" si="21"/>
        <v>42160</v>
      </c>
      <c r="I90" s="90">
        <f t="shared" si="21"/>
        <v>42167</v>
      </c>
      <c r="J90" s="90">
        <f t="shared" si="21"/>
        <v>42174</v>
      </c>
      <c r="K90" s="90">
        <f t="shared" si="21"/>
        <v>42181</v>
      </c>
      <c r="L90" s="90">
        <f t="shared" si="21"/>
        <v>42188</v>
      </c>
      <c r="M90" s="90">
        <f t="shared" si="21"/>
        <v>42195</v>
      </c>
      <c r="N90" s="90">
        <f t="shared" si="21"/>
        <v>42202</v>
      </c>
      <c r="O90" s="90">
        <f t="shared" si="21"/>
        <v>42209</v>
      </c>
      <c r="P90" s="90">
        <f t="shared" ref="P90:BK90" si="22">P45</f>
        <v>42216</v>
      </c>
      <c r="Q90" s="90">
        <f t="shared" si="22"/>
        <v>42223</v>
      </c>
      <c r="R90" s="90">
        <f t="shared" si="22"/>
        <v>42230</v>
      </c>
      <c r="S90" s="90">
        <f t="shared" si="22"/>
        <v>42237</v>
      </c>
      <c r="T90" s="90">
        <f t="shared" si="22"/>
        <v>42244</v>
      </c>
      <c r="U90" s="90">
        <f t="shared" si="22"/>
        <v>42251</v>
      </c>
      <c r="V90" s="90">
        <f t="shared" si="22"/>
        <v>42258</v>
      </c>
      <c r="W90" s="90">
        <f t="shared" si="22"/>
        <v>42265</v>
      </c>
      <c r="X90" s="90">
        <f t="shared" si="22"/>
        <v>42272</v>
      </c>
      <c r="Y90" s="90">
        <f t="shared" si="22"/>
        <v>42279</v>
      </c>
      <c r="Z90" s="90">
        <f t="shared" si="22"/>
        <v>42286</v>
      </c>
      <c r="AA90" s="90">
        <f t="shared" si="22"/>
        <v>42293</v>
      </c>
      <c r="AB90" s="90">
        <f t="shared" si="22"/>
        <v>42300</v>
      </c>
      <c r="AC90" s="90">
        <f t="shared" si="22"/>
        <v>42307</v>
      </c>
      <c r="AD90" s="90">
        <f t="shared" si="22"/>
        <v>42314</v>
      </c>
      <c r="AE90" s="90">
        <f t="shared" si="22"/>
        <v>42321</v>
      </c>
      <c r="AF90" s="90">
        <f t="shared" si="22"/>
        <v>42328</v>
      </c>
      <c r="AG90" s="90">
        <f t="shared" si="22"/>
        <v>42335</v>
      </c>
      <c r="AH90" s="90">
        <f t="shared" si="22"/>
        <v>42342</v>
      </c>
      <c r="AI90" s="90">
        <f t="shared" si="22"/>
        <v>42349</v>
      </c>
      <c r="AJ90" s="90">
        <f t="shared" si="22"/>
        <v>42356</v>
      </c>
      <c r="AK90" s="90">
        <f t="shared" si="22"/>
        <v>42363</v>
      </c>
      <c r="AL90" s="90">
        <f t="shared" si="22"/>
        <v>42370</v>
      </c>
      <c r="AM90" s="90">
        <f t="shared" si="22"/>
        <v>42377</v>
      </c>
      <c r="AN90" s="90">
        <f t="shared" si="22"/>
        <v>42384</v>
      </c>
      <c r="AO90" s="90">
        <f t="shared" si="22"/>
        <v>42391</v>
      </c>
      <c r="AP90" s="90">
        <f t="shared" si="22"/>
        <v>42398</v>
      </c>
      <c r="AQ90" s="90">
        <f t="shared" si="22"/>
        <v>42405</v>
      </c>
      <c r="AR90" s="90">
        <f t="shared" si="22"/>
        <v>42412</v>
      </c>
      <c r="AS90" s="90">
        <f t="shared" si="22"/>
        <v>42419</v>
      </c>
      <c r="AT90" s="90">
        <f t="shared" si="22"/>
        <v>42426</v>
      </c>
      <c r="AU90" s="90">
        <f t="shared" si="22"/>
        <v>42433</v>
      </c>
      <c r="AV90" s="90">
        <f t="shared" si="22"/>
        <v>42440</v>
      </c>
      <c r="AW90" s="90">
        <f t="shared" si="22"/>
        <v>42447</v>
      </c>
      <c r="AX90" s="90">
        <f t="shared" si="22"/>
        <v>42454</v>
      </c>
      <c r="AY90" s="90">
        <f t="shared" si="22"/>
        <v>42461</v>
      </c>
      <c r="AZ90" s="90">
        <f t="shared" si="22"/>
        <v>42468</v>
      </c>
      <c r="BA90" s="90">
        <f t="shared" si="22"/>
        <v>42475</v>
      </c>
      <c r="BB90" s="90">
        <f t="shared" si="22"/>
        <v>42482</v>
      </c>
      <c r="BC90" s="90">
        <f t="shared" si="22"/>
        <v>42489</v>
      </c>
      <c r="BD90" s="90">
        <f t="shared" si="22"/>
        <v>42496</v>
      </c>
      <c r="BE90" s="90">
        <f t="shared" si="22"/>
        <v>42503</v>
      </c>
      <c r="BF90" s="90">
        <f t="shared" si="22"/>
        <v>42510</v>
      </c>
      <c r="BG90" s="90">
        <f t="shared" si="22"/>
        <v>42517</v>
      </c>
      <c r="BH90" s="90">
        <f t="shared" si="22"/>
        <v>42524</v>
      </c>
      <c r="BI90" s="90">
        <f t="shared" si="22"/>
        <v>42531</v>
      </c>
      <c r="BJ90" s="90">
        <f t="shared" si="22"/>
        <v>42538</v>
      </c>
      <c r="BK90" s="90">
        <f t="shared" si="22"/>
        <v>42545</v>
      </c>
      <c r="BM90" s="87"/>
    </row>
    <row r="91" spans="1:65" x14ac:dyDescent="0.2">
      <c r="B91" s="83" t="s">
        <v>95</v>
      </c>
      <c r="C91" s="100">
        <f>IFERROR(C46/C$56,0)</f>
        <v>2.4185000000000003</v>
      </c>
      <c r="D91" s="100">
        <f>IFERROR((D46-C46)/D$56,0)</f>
        <v>2.9059999999999997</v>
      </c>
      <c r="E91" s="100">
        <f t="shared" ref="E91:P91" si="23">IFERROR((E46-D46)/E$56,0)</f>
        <v>3.4264999999999994</v>
      </c>
      <c r="F91" s="100">
        <f t="shared" si="23"/>
        <v>2.6440625000000022</v>
      </c>
      <c r="G91" s="100">
        <f t="shared" si="23"/>
        <v>2.0337499999999991</v>
      </c>
      <c r="H91" s="100">
        <f t="shared" si="23"/>
        <v>12.235250000000002</v>
      </c>
      <c r="I91" s="100">
        <f t="shared" si="23"/>
        <v>12.150000000000011</v>
      </c>
      <c r="J91" s="100">
        <f t="shared" si="23"/>
        <v>12.142249999999985</v>
      </c>
      <c r="K91" s="100">
        <f t="shared" si="23"/>
        <v>10.033500000000004</v>
      </c>
      <c r="L91" s="100">
        <f t="shared" si="23"/>
        <v>9.9278124999999875</v>
      </c>
      <c r="M91" s="100">
        <f t="shared" si="23"/>
        <v>10.176750000000004</v>
      </c>
      <c r="N91" s="100">
        <f t="shared" si="23"/>
        <v>13.51049999999999</v>
      </c>
      <c r="O91" s="100">
        <f t="shared" si="23"/>
        <v>14.835749999999996</v>
      </c>
      <c r="P91" s="100">
        <f t="shared" si="23"/>
        <v>14.776000000000021</v>
      </c>
      <c r="Q91" s="100">
        <f t="shared" ref="Q91" si="24">IFERROR((Q46-P46)/Q$56,0)</f>
        <v>15.125</v>
      </c>
      <c r="R91" s="100">
        <f t="shared" ref="R91" si="25">IFERROR((R46-Q46)/R$56,0)</f>
        <v>15.262999999999987</v>
      </c>
      <c r="S91" s="100">
        <f t="shared" ref="S91" si="26">IFERROR((S46-R46)/S$56,0)</f>
        <v>14.361000000000013</v>
      </c>
      <c r="T91" s="100">
        <f t="shared" ref="T91" si="27">IFERROR((T46-S46)/T$56,0)</f>
        <v>14.120499999999993</v>
      </c>
      <c r="U91" s="100">
        <f t="shared" ref="U91" si="28">IFERROR((U46-T46)/U$56,0)</f>
        <v>14.321750000000042</v>
      </c>
      <c r="V91" s="100">
        <f t="shared" ref="V91" si="29">IFERROR((V46-U46)/V$56,0)</f>
        <v>12.955937499999976</v>
      </c>
      <c r="W91" s="100">
        <f t="shared" ref="W91" si="30">IFERROR((W46-V46)/W$56,0)</f>
        <v>15.030499999999961</v>
      </c>
      <c r="X91" s="100">
        <f t="shared" ref="X91" si="31">IFERROR((X46-W46)/X$56,0)</f>
        <v>14.164249999999992</v>
      </c>
      <c r="Y91" s="100">
        <f t="shared" ref="Y91" si="32">IFERROR((Y46-X46)/Y$56,0)</f>
        <v>14.0875</v>
      </c>
      <c r="Z91" s="100">
        <f t="shared" ref="Z91" si="33">IFERROR((Z46-Y46)/Z$56,0)</f>
        <v>13.760249999999996</v>
      </c>
      <c r="AA91" s="100">
        <f t="shared" ref="AA91:AB91" si="34">IFERROR((AA46-Z46)/AA$56,0)</f>
        <v>13.301875000000109</v>
      </c>
      <c r="AB91" s="100">
        <f t="shared" si="34"/>
        <v>13.270749999999953</v>
      </c>
      <c r="AC91" s="100">
        <f t="shared" ref="AC91" si="35">IFERROR((AC46-AB46)/AC$56,0)</f>
        <v>14.986749999999983</v>
      </c>
      <c r="AD91" s="100">
        <f t="shared" ref="AD91" si="36">IFERROR((AD46-AC46)/AD$56,0)</f>
        <v>14.60899999999997</v>
      </c>
      <c r="AE91" s="100">
        <f t="shared" ref="AE91" si="37">IFERROR((AE46-AD46)/AE$56,0)</f>
        <v>14.220500000000039</v>
      </c>
      <c r="AF91" s="100">
        <f t="shared" ref="AF91" si="38">IFERROR((AF46-AE46)/AF$56,0)</f>
        <v>14.661500000000023</v>
      </c>
      <c r="AG91" s="100">
        <f t="shared" ref="AG91" si="39">IFERROR((AG46-AF46)/AG$56,0)</f>
        <v>14.114249999999993</v>
      </c>
      <c r="AH91" s="100">
        <f t="shared" ref="AH91" si="40">IFERROR((AH46-AG46)/AH$56,0)</f>
        <v>16.172249999999984</v>
      </c>
      <c r="AI91" s="100">
        <f t="shared" ref="AI91" si="41">IFERROR((AI46-AH46)/AI$56,0)</f>
        <v>15.207250000000021</v>
      </c>
      <c r="AJ91" s="100">
        <f t="shared" ref="AJ91" si="42">IFERROR((AJ46-AI46)/AJ$56,0)</f>
        <v>12.252500000000008</v>
      </c>
      <c r="AK91" s="100">
        <f t="shared" ref="AK91" si="43">IFERROR((AK46-AJ46)/AK$56,0)</f>
        <v>0</v>
      </c>
      <c r="AL91" s="100">
        <f t="shared" ref="AL91" si="44">IFERROR((AL46-AK46)/AL$56,0)</f>
        <v>0</v>
      </c>
      <c r="AM91" s="100">
        <f t="shared" ref="AM91:AN91" si="45">IFERROR((AM46-AL46)/AM$56,0)</f>
        <v>9.8162499999999913</v>
      </c>
      <c r="AN91" s="100">
        <f t="shared" si="45"/>
        <v>9.0497500000000404</v>
      </c>
      <c r="AO91" s="100">
        <f t="shared" ref="AO91" si="46">IFERROR((AO46-AN46)/AO$56,0)</f>
        <v>8.7819999999999716</v>
      </c>
      <c r="AP91" s="100">
        <f t="shared" ref="AP91" si="47">IFERROR((AP46-AO46)/AP$56,0)</f>
        <v>8.9092499999999752</v>
      </c>
      <c r="AQ91" s="100">
        <f t="shared" ref="AQ91" si="48">IFERROR((AQ46-AP46)/AQ$56,0)</f>
        <v>9.21875</v>
      </c>
      <c r="AR91" s="100">
        <f t="shared" ref="AR91" si="49">IFERROR((AR46-AQ46)/AR$56,0)</f>
        <v>9.7017499999999934</v>
      </c>
      <c r="AS91" s="100">
        <f t="shared" ref="AS91" si="50">IFERROR((AS46-AR46)/AS$56,0)</f>
        <v>8.8099999999999454</v>
      </c>
      <c r="AT91" s="100">
        <f t="shared" ref="AT91" si="51">IFERROR((AT46-AS46)/AT$56,0)</f>
        <v>5.5625</v>
      </c>
      <c r="AU91" s="100">
        <f t="shared" ref="AU91" si="52">IFERROR((AU46-AT46)/AU$56,0)</f>
        <v>1.5240000000000691</v>
      </c>
      <c r="AV91" s="100">
        <f t="shared" ref="AV91" si="53">IFERROR((AV46-AU46)/AV$56,0)</f>
        <v>1.255749999999989</v>
      </c>
      <c r="AW91" s="100">
        <f t="shared" ref="AW91" si="54">IFERROR((AW46-AV46)/AW$56,0)</f>
        <v>0.99324999999998909</v>
      </c>
      <c r="AX91" s="100">
        <f t="shared" ref="AX91" si="55">IFERROR((AX46-AW46)/AX$56,0)</f>
        <v>1.4093749999999545</v>
      </c>
      <c r="AY91" s="100">
        <f t="shared" ref="AY91:AZ91" si="56">IFERROR((AY46-AX46)/AY$56,0)</f>
        <v>0.98425000000006546</v>
      </c>
      <c r="AZ91" s="100">
        <f t="shared" si="56"/>
        <v>0.8899999999999636</v>
      </c>
      <c r="BA91" s="100">
        <f t="shared" ref="BA91" si="57">IFERROR((BA46-AZ46)/BA$56,0)</f>
        <v>0.47250000000003639</v>
      </c>
      <c r="BB91" s="100">
        <f t="shared" ref="BB91" si="58">IFERROR((BB46-BA46)/BB$56,0)</f>
        <v>0.35</v>
      </c>
      <c r="BC91" s="100">
        <f t="shared" ref="BC91" si="59">IFERROR((BC46-BB46)/BC$56,0)</f>
        <v>0.39174999999995636</v>
      </c>
      <c r="BD91" s="100">
        <f t="shared" ref="BD91" si="60">IFERROR((BD46-BC46)/BD$56,0)</f>
        <v>0.57650000000003276</v>
      </c>
      <c r="BE91" s="100">
        <f t="shared" ref="BE91" si="61">IFERROR((BE46-BD46)/BE$56,0)</f>
        <v>0.85</v>
      </c>
      <c r="BF91" s="100">
        <f t="shared" ref="BF91" si="62">IFERROR((BF46-BE46)/BF$56,0)</f>
        <v>1.325</v>
      </c>
      <c r="BG91" s="100">
        <f t="shared" ref="BG91" si="63">IFERROR((BG46-BF46)/BG$56,0)</f>
        <v>1.2646874999999227</v>
      </c>
      <c r="BH91" s="100">
        <f t="shared" ref="BH91" si="64">IFERROR((BH46-BG46)/BH$56,0)</f>
        <v>1.1824999999999819</v>
      </c>
      <c r="BI91" s="100">
        <f t="shared" ref="BI91" si="65">IFERROR((BI46-BH46)/BI$56,0)</f>
        <v>1.3050000000000181</v>
      </c>
      <c r="BJ91" s="100">
        <f t="shared" ref="BJ91" si="66">IFERROR((BJ46-BI46)/BJ$56,0)</f>
        <v>1.075</v>
      </c>
      <c r="BK91" s="100">
        <f t="shared" ref="BK91" si="67">IFERROR((BK46-BJ46)/BK$56,0)</f>
        <v>0.7350000000000364</v>
      </c>
    </row>
    <row r="92" spans="1:65" x14ac:dyDescent="0.2">
      <c r="B92" s="85" t="s">
        <v>93</v>
      </c>
      <c r="C92" s="100">
        <f>IFERROR(C59/C$56,0)</f>
        <v>0.54374999999999996</v>
      </c>
      <c r="D92" s="100">
        <f t="shared" ref="D92:O92" si="68">IFERROR(D59/D$56,0)</f>
        <v>1.675</v>
      </c>
      <c r="E92" s="100">
        <f t="shared" si="68"/>
        <v>3.35</v>
      </c>
      <c r="F92" s="100">
        <f t="shared" si="68"/>
        <v>3.109375</v>
      </c>
      <c r="G92" s="100">
        <f t="shared" si="68"/>
        <v>4.8375000000000004</v>
      </c>
      <c r="H92" s="100">
        <f t="shared" si="68"/>
        <v>9.65</v>
      </c>
      <c r="I92" s="100">
        <f t="shared" si="68"/>
        <v>12.637499999999999</v>
      </c>
      <c r="J92" s="100">
        <f t="shared" si="68"/>
        <v>11.35</v>
      </c>
      <c r="K92" s="100">
        <f t="shared" si="68"/>
        <v>11.775</v>
      </c>
      <c r="L92" s="100">
        <f t="shared" si="68"/>
        <v>12.28125</v>
      </c>
      <c r="M92" s="100">
        <f t="shared" si="68"/>
        <v>11.2</v>
      </c>
      <c r="N92" s="100">
        <f t="shared" si="68"/>
        <v>12.775</v>
      </c>
      <c r="O92" s="100">
        <f t="shared" si="68"/>
        <v>11.1</v>
      </c>
      <c r="P92" s="100">
        <f t="shared" ref="P92:BK92" si="69">IFERROR(P59/P$56,0)</f>
        <v>12.237500000000001</v>
      </c>
      <c r="Q92" s="100">
        <f t="shared" si="69"/>
        <v>15.15625</v>
      </c>
      <c r="R92" s="100">
        <f t="shared" si="69"/>
        <v>13.09375</v>
      </c>
      <c r="S92" s="100">
        <f t="shared" si="69"/>
        <v>8.2874999999999996</v>
      </c>
      <c r="T92" s="100">
        <f t="shared" si="69"/>
        <v>0</v>
      </c>
      <c r="U92" s="100">
        <f t="shared" si="69"/>
        <v>0</v>
      </c>
      <c r="V92" s="100">
        <f t="shared" si="69"/>
        <v>0</v>
      </c>
      <c r="W92" s="100">
        <f t="shared" si="69"/>
        <v>0</v>
      </c>
      <c r="X92" s="100">
        <f t="shared" si="69"/>
        <v>0</v>
      </c>
      <c r="Y92" s="100">
        <f t="shared" si="69"/>
        <v>0</v>
      </c>
      <c r="Z92" s="100">
        <f t="shared" si="69"/>
        <v>0</v>
      </c>
      <c r="AA92" s="100">
        <f t="shared" si="69"/>
        <v>0</v>
      </c>
      <c r="AB92" s="100">
        <f t="shared" si="69"/>
        <v>0</v>
      </c>
      <c r="AC92" s="100">
        <f t="shared" si="69"/>
        <v>0</v>
      </c>
      <c r="AD92" s="100">
        <f t="shared" si="69"/>
        <v>0</v>
      </c>
      <c r="AE92" s="100">
        <f t="shared" si="69"/>
        <v>0</v>
      </c>
      <c r="AF92" s="100">
        <f t="shared" si="69"/>
        <v>0</v>
      </c>
      <c r="AG92" s="100">
        <f t="shared" si="69"/>
        <v>0</v>
      </c>
      <c r="AH92" s="100">
        <f t="shared" si="69"/>
        <v>0</v>
      </c>
      <c r="AI92" s="100">
        <f t="shared" si="69"/>
        <v>0</v>
      </c>
      <c r="AJ92" s="100">
        <f t="shared" si="69"/>
        <v>0</v>
      </c>
      <c r="AK92" s="100">
        <f t="shared" si="69"/>
        <v>0</v>
      </c>
      <c r="AL92" s="100">
        <f t="shared" si="69"/>
        <v>0</v>
      </c>
      <c r="AM92" s="100">
        <f t="shared" si="69"/>
        <v>0</v>
      </c>
      <c r="AN92" s="100">
        <f t="shared" si="69"/>
        <v>0</v>
      </c>
      <c r="AO92" s="100">
        <f t="shared" si="69"/>
        <v>0</v>
      </c>
      <c r="AP92" s="100">
        <f t="shared" si="69"/>
        <v>0</v>
      </c>
      <c r="AQ92" s="100">
        <f t="shared" si="69"/>
        <v>0</v>
      </c>
      <c r="AR92" s="100">
        <f t="shared" si="69"/>
        <v>0</v>
      </c>
      <c r="AS92" s="100">
        <f t="shared" si="69"/>
        <v>0</v>
      </c>
      <c r="AT92" s="100">
        <f t="shared" si="69"/>
        <v>0</v>
      </c>
      <c r="AU92" s="100">
        <f t="shared" si="69"/>
        <v>0</v>
      </c>
      <c r="AV92" s="100">
        <f t="shared" si="69"/>
        <v>0</v>
      </c>
      <c r="AW92" s="100">
        <f t="shared" si="69"/>
        <v>0</v>
      </c>
      <c r="AX92" s="100">
        <f t="shared" si="69"/>
        <v>0</v>
      </c>
      <c r="AY92" s="100">
        <f t="shared" si="69"/>
        <v>0</v>
      </c>
      <c r="AZ92" s="100">
        <f t="shared" si="69"/>
        <v>0</v>
      </c>
      <c r="BA92" s="100">
        <f t="shared" si="69"/>
        <v>0</v>
      </c>
      <c r="BB92" s="100">
        <f t="shared" si="69"/>
        <v>0</v>
      </c>
      <c r="BC92" s="100">
        <f t="shared" si="69"/>
        <v>0</v>
      </c>
      <c r="BD92" s="100">
        <f t="shared" si="69"/>
        <v>0</v>
      </c>
      <c r="BE92" s="100">
        <f t="shared" si="69"/>
        <v>0</v>
      </c>
      <c r="BF92" s="100">
        <f t="shared" si="69"/>
        <v>0</v>
      </c>
      <c r="BG92" s="100">
        <f t="shared" si="69"/>
        <v>0</v>
      </c>
      <c r="BH92" s="100">
        <f t="shared" si="69"/>
        <v>0</v>
      </c>
      <c r="BI92" s="100">
        <f t="shared" si="69"/>
        <v>0</v>
      </c>
      <c r="BJ92" s="100">
        <f t="shared" si="69"/>
        <v>0</v>
      </c>
      <c r="BK92" s="100">
        <f t="shared" si="69"/>
        <v>0</v>
      </c>
    </row>
    <row r="93" spans="1:65" s="34" customFormat="1" x14ac:dyDescent="0.2">
      <c r="B93" s="99" t="s">
        <v>94</v>
      </c>
      <c r="C93" s="100">
        <f t="shared" ref="C93:O93" si="70">IFERROR(C61/C$56,0)</f>
        <v>0</v>
      </c>
      <c r="D93" s="100">
        <f t="shared" si="70"/>
        <v>0</v>
      </c>
      <c r="E93" s="100">
        <f t="shared" si="70"/>
        <v>0</v>
      </c>
      <c r="F93" s="100">
        <f t="shared" si="70"/>
        <v>0</v>
      </c>
      <c r="G93" s="100">
        <f t="shared" si="70"/>
        <v>0</v>
      </c>
      <c r="H93" s="100">
        <f t="shared" si="70"/>
        <v>0</v>
      </c>
      <c r="I93" s="100">
        <f t="shared" si="70"/>
        <v>0</v>
      </c>
      <c r="J93" s="100">
        <f t="shared" si="70"/>
        <v>0</v>
      </c>
      <c r="K93" s="100">
        <f t="shared" si="70"/>
        <v>0</v>
      </c>
      <c r="L93" s="100">
        <f t="shared" si="70"/>
        <v>0</v>
      </c>
      <c r="M93" s="100">
        <f t="shared" si="70"/>
        <v>0</v>
      </c>
      <c r="N93" s="100">
        <f t="shared" si="70"/>
        <v>0</v>
      </c>
      <c r="O93" s="100">
        <f t="shared" si="70"/>
        <v>0</v>
      </c>
      <c r="P93" s="100">
        <f t="shared" ref="P93:BK93" si="71">IFERROR(P61/P$56,0)</f>
        <v>0</v>
      </c>
      <c r="Q93" s="100">
        <f t="shared" si="71"/>
        <v>0</v>
      </c>
      <c r="R93" s="100">
        <f t="shared" si="71"/>
        <v>0</v>
      </c>
      <c r="S93" s="100">
        <f t="shared" si="71"/>
        <v>0</v>
      </c>
      <c r="T93" s="100">
        <f t="shared" si="71"/>
        <v>13.78725</v>
      </c>
      <c r="U93" s="100">
        <f t="shared" si="71"/>
        <v>14.43225</v>
      </c>
      <c r="V93" s="100">
        <f t="shared" si="71"/>
        <v>13.225937499999999</v>
      </c>
      <c r="W93" s="100">
        <f t="shared" si="71"/>
        <v>15.710000000000003</v>
      </c>
      <c r="X93" s="100">
        <f t="shared" si="71"/>
        <v>16.35275</v>
      </c>
      <c r="Y93" s="100">
        <f t="shared" si="71"/>
        <v>17.035999999999998</v>
      </c>
      <c r="Z93" s="100">
        <f t="shared" si="71"/>
        <v>17.710749999999997</v>
      </c>
      <c r="AA93" s="100">
        <f t="shared" si="71"/>
        <v>15.587812499999998</v>
      </c>
      <c r="AB93" s="100">
        <f t="shared" si="71"/>
        <v>15.3445</v>
      </c>
      <c r="AC93" s="100">
        <f t="shared" si="71"/>
        <v>16.166999999999998</v>
      </c>
      <c r="AD93" s="100">
        <f t="shared" si="71"/>
        <v>15.14</v>
      </c>
      <c r="AE93" s="100">
        <f t="shared" si="71"/>
        <v>15.639999999999997</v>
      </c>
      <c r="AF93" s="100">
        <f t="shared" si="71"/>
        <v>14.678999999999997</v>
      </c>
      <c r="AG93" s="100">
        <f t="shared" si="71"/>
        <v>14.558749999999998</v>
      </c>
      <c r="AH93" s="100">
        <f t="shared" si="71"/>
        <v>16.547499999999996</v>
      </c>
      <c r="AI93" s="100">
        <f t="shared" si="71"/>
        <v>15.3195</v>
      </c>
      <c r="AJ93" s="100">
        <f t="shared" si="71"/>
        <v>12.835249999999998</v>
      </c>
      <c r="AK93" s="100">
        <f t="shared" si="71"/>
        <v>0</v>
      </c>
      <c r="AL93" s="100">
        <f t="shared" si="71"/>
        <v>0</v>
      </c>
      <c r="AM93" s="100">
        <f t="shared" si="71"/>
        <v>11.1905</v>
      </c>
      <c r="AN93" s="100">
        <f t="shared" si="71"/>
        <v>9.7032500000000006</v>
      </c>
      <c r="AO93" s="100">
        <f t="shared" si="71"/>
        <v>8.9537500000000012</v>
      </c>
      <c r="AP93" s="100">
        <f t="shared" si="71"/>
        <v>8.9107500000000002</v>
      </c>
      <c r="AQ93" s="100">
        <f t="shared" si="71"/>
        <v>9.0145000000000017</v>
      </c>
      <c r="AR93" s="100">
        <f t="shared" si="71"/>
        <v>9.3547499999999992</v>
      </c>
      <c r="AS93" s="100">
        <f t="shared" si="71"/>
        <v>8.3678124999999994</v>
      </c>
      <c r="AT93" s="100">
        <f t="shared" si="71"/>
        <v>5.2154999999999996</v>
      </c>
      <c r="AU93" s="100">
        <f t="shared" si="71"/>
        <v>1.4937499999999999</v>
      </c>
      <c r="AV93" s="100">
        <f t="shared" si="71"/>
        <v>1.2182500000000001</v>
      </c>
      <c r="AW93" s="100">
        <f t="shared" si="71"/>
        <v>0.95574999999999988</v>
      </c>
      <c r="AX93" s="100">
        <f t="shared" si="71"/>
        <v>1.371875</v>
      </c>
      <c r="AY93" s="100">
        <f t="shared" si="71"/>
        <v>0.94674999999999998</v>
      </c>
      <c r="AZ93" s="100">
        <f t="shared" si="71"/>
        <v>0.85250000000000004</v>
      </c>
      <c r="BA93" s="100">
        <f t="shared" si="71"/>
        <v>0.43500000000000005</v>
      </c>
      <c r="BB93" s="100">
        <f t="shared" si="71"/>
        <v>0.3125</v>
      </c>
      <c r="BC93" s="100">
        <f t="shared" si="71"/>
        <v>0.35425000000000006</v>
      </c>
      <c r="BD93" s="100">
        <f t="shared" si="71"/>
        <v>0.5392499999999999</v>
      </c>
      <c r="BE93" s="100">
        <f t="shared" si="71"/>
        <v>0.8125</v>
      </c>
      <c r="BF93" s="100">
        <f t="shared" si="71"/>
        <v>1.2875000000000001</v>
      </c>
      <c r="BG93" s="100">
        <f t="shared" si="71"/>
        <v>1.2271874999999999</v>
      </c>
      <c r="BH93" s="100">
        <f t="shared" si="71"/>
        <v>1.145</v>
      </c>
      <c r="BI93" s="100">
        <f t="shared" si="71"/>
        <v>1.2675000000000001</v>
      </c>
      <c r="BJ93" s="100">
        <f t="shared" si="71"/>
        <v>1.0375000000000001</v>
      </c>
      <c r="BK93" s="100">
        <f t="shared" si="71"/>
        <v>0.71250000000000002</v>
      </c>
    </row>
    <row r="94" spans="1:65" x14ac:dyDescent="0.2">
      <c r="B94" s="95" t="s">
        <v>91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6" spans="1:65" x14ac:dyDescent="0.2">
      <c r="A96" s="34"/>
    </row>
    <row r="97" spans="1:1" x14ac:dyDescent="0.2">
      <c r="A97" s="34"/>
    </row>
    <row r="98" spans="1:1" x14ac:dyDescent="0.2">
      <c r="A98" s="34"/>
    </row>
    <row r="99" spans="1:1" x14ac:dyDescent="0.2">
      <c r="A99" s="34"/>
    </row>
    <row r="100" spans="1:1" x14ac:dyDescent="0.2">
      <c r="A100" s="34"/>
    </row>
    <row r="101" spans="1:1" s="34" customFormat="1" x14ac:dyDescent="0.2"/>
    <row r="102" spans="1:1" s="34" customFormat="1" x14ac:dyDescent="0.2"/>
    <row r="103" spans="1:1" s="34" customFormat="1" x14ac:dyDescent="0.2"/>
    <row r="104" spans="1:1" s="34" customFormat="1" x14ac:dyDescent="0.2"/>
    <row r="105" spans="1:1" s="34" customFormat="1" x14ac:dyDescent="0.2"/>
    <row r="106" spans="1:1" s="34" customFormat="1" x14ac:dyDescent="0.2"/>
    <row r="107" spans="1:1" s="34" customFormat="1" x14ac:dyDescent="0.2"/>
    <row r="108" spans="1:1" s="34" customFormat="1" x14ac:dyDescent="0.2"/>
    <row r="109" spans="1:1" s="34" customFormat="1" x14ac:dyDescent="0.2"/>
    <row r="110" spans="1:1" s="34" customFormat="1" x14ac:dyDescent="0.2"/>
    <row r="111" spans="1:1" s="34" customFormat="1" x14ac:dyDescent="0.2"/>
    <row r="112" spans="1:1" s="34" customFormat="1" x14ac:dyDescent="0.2"/>
    <row r="113" spans="1:65" x14ac:dyDescent="0.2">
      <c r="A113" s="34"/>
    </row>
    <row r="114" spans="1:65" x14ac:dyDescent="0.2">
      <c r="A114" s="34"/>
    </row>
    <row r="115" spans="1:65" x14ac:dyDescent="0.2">
      <c r="A115" s="34"/>
    </row>
    <row r="116" spans="1:65" x14ac:dyDescent="0.2">
      <c r="A116" s="34"/>
    </row>
    <row r="117" spans="1:65" x14ac:dyDescent="0.2">
      <c r="A117" s="34"/>
    </row>
    <row r="118" spans="1:65" x14ac:dyDescent="0.2">
      <c r="A118" s="34"/>
    </row>
    <row r="119" spans="1:65" x14ac:dyDescent="0.2">
      <c r="A119" s="34"/>
    </row>
    <row r="120" spans="1:65" s="34" customFormat="1" x14ac:dyDescent="0.2"/>
    <row r="121" spans="1:65" x14ac:dyDescent="0.2">
      <c r="A121" s="34"/>
    </row>
    <row r="122" spans="1:65" x14ac:dyDescent="0.2">
      <c r="A122" s="34"/>
      <c r="B122" s="82" t="str">
        <f>+B45</f>
        <v>Reporting Period (End)</v>
      </c>
      <c r="C122" s="90">
        <f t="shared" ref="C122:AB122" si="72">C45</f>
        <v>42125</v>
      </c>
      <c r="D122" s="90">
        <f t="shared" si="72"/>
        <v>42132</v>
      </c>
      <c r="E122" s="90">
        <f t="shared" si="72"/>
        <v>42139</v>
      </c>
      <c r="F122" s="90">
        <f t="shared" si="72"/>
        <v>42146</v>
      </c>
      <c r="G122" s="90">
        <f t="shared" si="72"/>
        <v>42153</v>
      </c>
      <c r="H122" s="90">
        <f t="shared" si="72"/>
        <v>42160</v>
      </c>
      <c r="I122" s="90">
        <f t="shared" si="72"/>
        <v>42167</v>
      </c>
      <c r="J122" s="90">
        <f t="shared" si="72"/>
        <v>42174</v>
      </c>
      <c r="K122" s="90">
        <f t="shared" si="72"/>
        <v>42181</v>
      </c>
      <c r="L122" s="90">
        <f t="shared" si="72"/>
        <v>42188</v>
      </c>
      <c r="M122" s="90">
        <f t="shared" si="72"/>
        <v>42195</v>
      </c>
      <c r="N122" s="90">
        <f t="shared" si="72"/>
        <v>42202</v>
      </c>
      <c r="O122" s="90">
        <f t="shared" si="72"/>
        <v>42209</v>
      </c>
      <c r="P122" s="90">
        <f t="shared" si="72"/>
        <v>42216</v>
      </c>
      <c r="Q122" s="90">
        <f t="shared" si="72"/>
        <v>42223</v>
      </c>
      <c r="R122" s="90">
        <f t="shared" si="72"/>
        <v>42230</v>
      </c>
      <c r="S122" s="90">
        <f t="shared" si="72"/>
        <v>42237</v>
      </c>
      <c r="T122" s="90">
        <f t="shared" si="72"/>
        <v>42244</v>
      </c>
      <c r="U122" s="90">
        <f t="shared" si="72"/>
        <v>42251</v>
      </c>
      <c r="V122" s="90">
        <f t="shared" si="72"/>
        <v>42258</v>
      </c>
      <c r="W122" s="90">
        <f t="shared" si="72"/>
        <v>42265</v>
      </c>
      <c r="X122" s="90">
        <f t="shared" si="72"/>
        <v>42272</v>
      </c>
      <c r="Y122" s="90">
        <f t="shared" si="72"/>
        <v>42279</v>
      </c>
      <c r="Z122" s="90">
        <f t="shared" si="72"/>
        <v>42286</v>
      </c>
      <c r="AA122" s="90">
        <f t="shared" si="72"/>
        <v>42293</v>
      </c>
      <c r="AB122" s="90">
        <f t="shared" si="72"/>
        <v>42300</v>
      </c>
      <c r="AC122" s="90">
        <f t="shared" ref="AC122:BK122" si="73">AC45</f>
        <v>42307</v>
      </c>
      <c r="AD122" s="90">
        <f t="shared" si="73"/>
        <v>42314</v>
      </c>
      <c r="AE122" s="90">
        <f t="shared" si="73"/>
        <v>42321</v>
      </c>
      <c r="AF122" s="90">
        <f t="shared" si="73"/>
        <v>42328</v>
      </c>
      <c r="AG122" s="90">
        <f t="shared" si="73"/>
        <v>42335</v>
      </c>
      <c r="AH122" s="90">
        <f t="shared" si="73"/>
        <v>42342</v>
      </c>
      <c r="AI122" s="90">
        <f t="shared" si="73"/>
        <v>42349</v>
      </c>
      <c r="AJ122" s="90">
        <f t="shared" si="73"/>
        <v>42356</v>
      </c>
      <c r="AK122" s="90">
        <f t="shared" si="73"/>
        <v>42363</v>
      </c>
      <c r="AL122" s="90">
        <f t="shared" si="73"/>
        <v>42370</v>
      </c>
      <c r="AM122" s="90">
        <f t="shared" si="73"/>
        <v>42377</v>
      </c>
      <c r="AN122" s="90">
        <f t="shared" si="73"/>
        <v>42384</v>
      </c>
      <c r="AO122" s="90">
        <f t="shared" si="73"/>
        <v>42391</v>
      </c>
      <c r="AP122" s="90">
        <f t="shared" si="73"/>
        <v>42398</v>
      </c>
      <c r="AQ122" s="90">
        <f t="shared" si="73"/>
        <v>42405</v>
      </c>
      <c r="AR122" s="90">
        <f t="shared" si="73"/>
        <v>42412</v>
      </c>
      <c r="AS122" s="90">
        <f t="shared" si="73"/>
        <v>42419</v>
      </c>
      <c r="AT122" s="90">
        <f t="shared" si="73"/>
        <v>42426</v>
      </c>
      <c r="AU122" s="90">
        <f t="shared" si="73"/>
        <v>42433</v>
      </c>
      <c r="AV122" s="90">
        <f t="shared" si="73"/>
        <v>42440</v>
      </c>
      <c r="AW122" s="90">
        <f t="shared" si="73"/>
        <v>42447</v>
      </c>
      <c r="AX122" s="90">
        <f t="shared" si="73"/>
        <v>42454</v>
      </c>
      <c r="AY122" s="90">
        <f t="shared" si="73"/>
        <v>42461</v>
      </c>
      <c r="AZ122" s="90">
        <f t="shared" si="73"/>
        <v>42468</v>
      </c>
      <c r="BA122" s="90">
        <f t="shared" si="73"/>
        <v>42475</v>
      </c>
      <c r="BB122" s="90">
        <f t="shared" si="73"/>
        <v>42482</v>
      </c>
      <c r="BC122" s="90">
        <f t="shared" si="73"/>
        <v>42489</v>
      </c>
      <c r="BD122" s="90">
        <f t="shared" si="73"/>
        <v>42496</v>
      </c>
      <c r="BE122" s="90">
        <f t="shared" si="73"/>
        <v>42503</v>
      </c>
      <c r="BF122" s="90">
        <f t="shared" si="73"/>
        <v>42510</v>
      </c>
      <c r="BG122" s="90">
        <f t="shared" si="73"/>
        <v>42517</v>
      </c>
      <c r="BH122" s="90">
        <f t="shared" si="73"/>
        <v>42524</v>
      </c>
      <c r="BI122" s="90">
        <f t="shared" si="73"/>
        <v>42531</v>
      </c>
      <c r="BJ122" s="90">
        <f t="shared" si="73"/>
        <v>42538</v>
      </c>
      <c r="BK122" s="90">
        <f t="shared" si="73"/>
        <v>42545</v>
      </c>
      <c r="BM122" s="87"/>
    </row>
    <row r="123" spans="1:65" s="8" customFormat="1" x14ac:dyDescent="0.2">
      <c r="A123" s="34"/>
      <c r="B123" s="104" t="s">
        <v>97</v>
      </c>
      <c r="C123" s="102">
        <v>1</v>
      </c>
      <c r="D123" s="102">
        <v>1</v>
      </c>
      <c r="E123" s="102">
        <v>1</v>
      </c>
      <c r="F123" s="102">
        <v>1</v>
      </c>
      <c r="G123" s="102">
        <v>1</v>
      </c>
      <c r="H123" s="102">
        <v>1</v>
      </c>
      <c r="I123" s="102">
        <v>1</v>
      </c>
      <c r="J123" s="102">
        <v>1</v>
      </c>
      <c r="K123" s="102">
        <v>1</v>
      </c>
      <c r="L123" s="102">
        <v>1</v>
      </c>
      <c r="M123" s="102">
        <v>1</v>
      </c>
      <c r="N123" s="102">
        <v>1</v>
      </c>
      <c r="O123" s="102">
        <v>1</v>
      </c>
      <c r="P123" s="102">
        <v>1</v>
      </c>
      <c r="Q123" s="102">
        <v>1</v>
      </c>
      <c r="R123" s="102">
        <v>1</v>
      </c>
      <c r="S123" s="102">
        <v>1</v>
      </c>
      <c r="T123" s="102">
        <v>1</v>
      </c>
      <c r="U123" s="102">
        <v>1</v>
      </c>
      <c r="V123" s="102">
        <v>1</v>
      </c>
      <c r="W123" s="102">
        <v>1</v>
      </c>
      <c r="X123" s="102">
        <v>1</v>
      </c>
      <c r="Y123" s="102">
        <v>1</v>
      </c>
      <c r="Z123" s="102">
        <v>1</v>
      </c>
      <c r="AA123" s="102">
        <v>1</v>
      </c>
      <c r="AB123" s="102">
        <v>1</v>
      </c>
      <c r="AC123" s="102">
        <v>1</v>
      </c>
      <c r="AD123" s="102">
        <v>1</v>
      </c>
      <c r="AE123" s="102">
        <v>1</v>
      </c>
      <c r="AF123" s="102">
        <v>1</v>
      </c>
      <c r="AG123" s="102">
        <v>1</v>
      </c>
      <c r="AH123" s="102">
        <v>1</v>
      </c>
      <c r="AI123" s="102">
        <v>1</v>
      </c>
      <c r="AJ123" s="102">
        <v>1</v>
      </c>
      <c r="AK123" s="102">
        <v>1</v>
      </c>
      <c r="AL123" s="102">
        <v>1</v>
      </c>
      <c r="AM123" s="102">
        <v>1</v>
      </c>
      <c r="AN123" s="102">
        <v>1</v>
      </c>
      <c r="AO123" s="102">
        <v>1</v>
      </c>
      <c r="AP123" s="102">
        <v>1</v>
      </c>
      <c r="AQ123" s="102">
        <v>1</v>
      </c>
      <c r="AR123" s="102">
        <v>1</v>
      </c>
      <c r="AS123" s="102">
        <v>1</v>
      </c>
      <c r="AT123" s="102">
        <v>1</v>
      </c>
      <c r="AU123" s="102">
        <v>1</v>
      </c>
      <c r="AV123" s="102">
        <v>1</v>
      </c>
      <c r="AW123" s="102">
        <v>1</v>
      </c>
      <c r="AX123" s="102">
        <v>1</v>
      </c>
      <c r="AY123" s="102">
        <v>1</v>
      </c>
      <c r="AZ123" s="102">
        <v>1</v>
      </c>
      <c r="BA123" s="102">
        <v>1</v>
      </c>
      <c r="BB123" s="102">
        <v>1</v>
      </c>
      <c r="BC123" s="102">
        <v>1</v>
      </c>
      <c r="BD123" s="102">
        <v>1</v>
      </c>
      <c r="BE123" s="102">
        <v>1</v>
      </c>
      <c r="BF123" s="102">
        <v>1</v>
      </c>
      <c r="BG123" s="102">
        <v>1</v>
      </c>
      <c r="BH123" s="102">
        <v>1</v>
      </c>
      <c r="BI123" s="102">
        <v>1</v>
      </c>
      <c r="BJ123" s="102">
        <v>1</v>
      </c>
      <c r="BK123" s="102">
        <v>1</v>
      </c>
    </row>
    <row r="124" spans="1:65" x14ac:dyDescent="0.2">
      <c r="B124" s="84" t="s">
        <v>98</v>
      </c>
      <c r="C124" s="101" t="e">
        <f>IFERROR(C47/C48,NA())</f>
        <v>#N/A</v>
      </c>
      <c r="D124" s="101" t="e">
        <f t="shared" ref="D124:G124" si="74">IFERROR(D47/D48,NA())</f>
        <v>#N/A</v>
      </c>
      <c r="E124" s="101" t="e">
        <f t="shared" si="74"/>
        <v>#N/A</v>
      </c>
      <c r="F124" s="101" t="e">
        <f t="shared" si="74"/>
        <v>#N/A</v>
      </c>
      <c r="G124" s="101">
        <f t="shared" si="74"/>
        <v>1.0004847309743092</v>
      </c>
      <c r="H124" s="101">
        <f t="shared" ref="H124:AF124" si="75">IFERROR(H47/H48,NA())</f>
        <v>1.1192237316329361</v>
      </c>
      <c r="I124" s="101">
        <f t="shared" si="75"/>
        <v>1.05691952389412</v>
      </c>
      <c r="J124" s="101">
        <f t="shared" si="75"/>
        <v>1.0516212222968433</v>
      </c>
      <c r="K124" s="101">
        <f t="shared" si="75"/>
        <v>1.0244184800085756</v>
      </c>
      <c r="L124" s="101">
        <f t="shared" si="75"/>
        <v>0.99835244472984119</v>
      </c>
      <c r="M124" s="101">
        <f t="shared" si="75"/>
        <v>0.9902182305207593</v>
      </c>
      <c r="N124" s="101">
        <f t="shared" si="75"/>
        <v>0.97318043020967671</v>
      </c>
      <c r="O124" s="101">
        <f t="shared" si="75"/>
        <v>0.98644461939078298</v>
      </c>
      <c r="P124" s="101">
        <f t="shared" si="75"/>
        <v>0.9852503925071735</v>
      </c>
      <c r="Q124" s="101">
        <f t="shared" si="75"/>
        <v>0.96057811964136985</v>
      </c>
      <c r="R124" s="101">
        <f t="shared" si="75"/>
        <v>0.94700968630587401</v>
      </c>
      <c r="S124" s="101">
        <f t="shared" si="75"/>
        <v>0.96508392077878469</v>
      </c>
      <c r="T124" s="101" t="e">
        <f t="shared" si="75"/>
        <v>#N/A</v>
      </c>
      <c r="U124" s="101" t="e">
        <f t="shared" si="75"/>
        <v>#N/A</v>
      </c>
      <c r="V124" s="101" t="e">
        <f t="shared" si="75"/>
        <v>#N/A</v>
      </c>
      <c r="W124" s="101" t="e">
        <f t="shared" si="75"/>
        <v>#N/A</v>
      </c>
      <c r="X124" s="101" t="e">
        <f t="shared" si="75"/>
        <v>#N/A</v>
      </c>
      <c r="Y124" s="101" t="e">
        <f t="shared" si="75"/>
        <v>#N/A</v>
      </c>
      <c r="Z124" s="101" t="e">
        <f t="shared" si="75"/>
        <v>#N/A</v>
      </c>
      <c r="AA124" s="101" t="e">
        <f t="shared" si="75"/>
        <v>#N/A</v>
      </c>
      <c r="AB124" s="101" t="e">
        <f t="shared" si="75"/>
        <v>#N/A</v>
      </c>
      <c r="AC124" s="101" t="e">
        <f t="shared" si="75"/>
        <v>#N/A</v>
      </c>
      <c r="AD124" s="101" t="e">
        <f t="shared" si="75"/>
        <v>#N/A</v>
      </c>
      <c r="AE124" s="101" t="e">
        <f t="shared" si="75"/>
        <v>#N/A</v>
      </c>
      <c r="AF124" s="101" t="e">
        <f t="shared" si="75"/>
        <v>#N/A</v>
      </c>
      <c r="AG124" s="101" t="e">
        <f t="shared" ref="AG124:BK124" si="76">IFERROR(AG47/AG48,NA())</f>
        <v>#N/A</v>
      </c>
      <c r="AH124" s="101" t="e">
        <f t="shared" si="76"/>
        <v>#N/A</v>
      </c>
      <c r="AI124" s="101" t="e">
        <f t="shared" si="76"/>
        <v>#N/A</v>
      </c>
      <c r="AJ124" s="101" t="e">
        <f t="shared" si="76"/>
        <v>#N/A</v>
      </c>
      <c r="AK124" s="101" t="e">
        <f t="shared" si="76"/>
        <v>#N/A</v>
      </c>
      <c r="AL124" s="101" t="e">
        <f t="shared" si="76"/>
        <v>#N/A</v>
      </c>
      <c r="AM124" s="101" t="e">
        <f t="shared" si="76"/>
        <v>#N/A</v>
      </c>
      <c r="AN124" s="101" t="e">
        <f t="shared" si="76"/>
        <v>#N/A</v>
      </c>
      <c r="AO124" s="101" t="e">
        <f t="shared" si="76"/>
        <v>#N/A</v>
      </c>
      <c r="AP124" s="101" t="e">
        <f t="shared" si="76"/>
        <v>#N/A</v>
      </c>
      <c r="AQ124" s="101" t="e">
        <f t="shared" si="76"/>
        <v>#N/A</v>
      </c>
      <c r="AR124" s="101" t="e">
        <f t="shared" si="76"/>
        <v>#N/A</v>
      </c>
      <c r="AS124" s="101" t="e">
        <f t="shared" si="76"/>
        <v>#N/A</v>
      </c>
      <c r="AT124" s="101" t="e">
        <f t="shared" si="76"/>
        <v>#N/A</v>
      </c>
      <c r="AU124" s="101" t="e">
        <f t="shared" si="76"/>
        <v>#N/A</v>
      </c>
      <c r="AV124" s="101" t="e">
        <f t="shared" si="76"/>
        <v>#N/A</v>
      </c>
      <c r="AW124" s="101" t="e">
        <f t="shared" si="76"/>
        <v>#N/A</v>
      </c>
      <c r="AX124" s="101" t="e">
        <f t="shared" si="76"/>
        <v>#N/A</v>
      </c>
      <c r="AY124" s="101" t="e">
        <f t="shared" si="76"/>
        <v>#N/A</v>
      </c>
      <c r="AZ124" s="101" t="e">
        <f t="shared" si="76"/>
        <v>#N/A</v>
      </c>
      <c r="BA124" s="101" t="e">
        <f t="shared" si="76"/>
        <v>#N/A</v>
      </c>
      <c r="BB124" s="101" t="e">
        <f t="shared" si="76"/>
        <v>#N/A</v>
      </c>
      <c r="BC124" s="101" t="e">
        <f t="shared" si="76"/>
        <v>#N/A</v>
      </c>
      <c r="BD124" s="101" t="e">
        <f t="shared" si="76"/>
        <v>#N/A</v>
      </c>
      <c r="BE124" s="101" t="e">
        <f t="shared" si="76"/>
        <v>#N/A</v>
      </c>
      <c r="BF124" s="101" t="e">
        <f t="shared" si="76"/>
        <v>#N/A</v>
      </c>
      <c r="BG124" s="101" t="e">
        <f t="shared" si="76"/>
        <v>#N/A</v>
      </c>
      <c r="BH124" s="101" t="e">
        <f t="shared" si="76"/>
        <v>#N/A</v>
      </c>
      <c r="BI124" s="101" t="e">
        <f t="shared" si="76"/>
        <v>#N/A</v>
      </c>
      <c r="BJ124" s="101" t="e">
        <f t="shared" si="76"/>
        <v>#N/A</v>
      </c>
      <c r="BK124" s="101" t="e">
        <f t="shared" si="76"/>
        <v>#N/A</v>
      </c>
    </row>
    <row r="125" spans="1:65" x14ac:dyDescent="0.2">
      <c r="B125" s="105"/>
    </row>
    <row r="126" spans="1:65" x14ac:dyDescent="0.2">
      <c r="B126" s="12"/>
      <c r="N126" s="35"/>
      <c r="AB126" s="58"/>
      <c r="BM126" s="87"/>
    </row>
    <row r="127" spans="1:65" x14ac:dyDescent="0.2">
      <c r="B127" s="36"/>
      <c r="C127" s="18"/>
    </row>
    <row r="129" spans="2:4" x14ac:dyDescent="0.2">
      <c r="B129" s="103"/>
      <c r="C129" s="4"/>
    </row>
    <row r="132" spans="2:4" x14ac:dyDescent="0.2">
      <c r="D132" s="57"/>
    </row>
  </sheetData>
  <mergeCells count="1">
    <mergeCell ref="H2:K2"/>
  </mergeCells>
  <phoneticPr fontId="8" type="noConversion"/>
  <conditionalFormatting sqref="D90:BK90">
    <cfRule type="expression" dxfId="55" priority="31">
      <formula>D90-C90=21</formula>
    </cfRule>
  </conditionalFormatting>
  <conditionalFormatting sqref="BL124:BP124 BL58:BP58 BL49:BP49 BK56 C56:AU56 BB56:BI56 C46:BK49 C57:BK61 C91:BP93 C123:BK124">
    <cfRule type="expression" dxfId="54" priority="26">
      <formula>ISNA(C46)</formula>
    </cfRule>
  </conditionalFormatting>
  <conditionalFormatting sqref="AB126">
    <cfRule type="expression" dxfId="53" priority="21">
      <formula>AB126-AA126=21</formula>
    </cfRule>
  </conditionalFormatting>
  <conditionalFormatting sqref="BJ56">
    <cfRule type="expression" dxfId="52" priority="6">
      <formula>ISNA(BJ56)</formula>
    </cfRule>
  </conditionalFormatting>
  <conditionalFormatting sqref="BC56 AT56:BA56">
    <cfRule type="expression" dxfId="51" priority="4">
      <formula>ISNA(AT56)</formula>
    </cfRule>
  </conditionalFormatting>
  <conditionalFormatting sqref="BB56">
    <cfRule type="expression" dxfId="50" priority="3">
      <formula>ISNA(BB56)</formula>
    </cfRule>
  </conditionalFormatting>
  <conditionalFormatting sqref="BH56">
    <cfRule type="expression" dxfId="49" priority="2">
      <formula>ISNA(BH56)</formula>
    </cfRule>
  </conditionalFormatting>
  <conditionalFormatting sqref="AZ56">
    <cfRule type="expression" dxfId="48" priority="1">
      <formula>ISNA(AZ56)</formula>
    </cfRule>
  </conditionalFormatting>
  <printOptions horizontalCentered="1" verticalCentered="1"/>
  <pageMargins left="0.19685039370078741" right="0.19685039370078741" top="0.39370078740157483" bottom="0.39370078740157483" header="0.19685039370078741" footer="0.19685039370078741"/>
  <pageSetup paperSize="17" scale="52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BN132"/>
  <sheetViews>
    <sheetView topLeftCell="A16" zoomScale="40" zoomScaleNormal="40" workbookViewId="0">
      <selection activeCell="B1" sqref="B1"/>
    </sheetView>
  </sheetViews>
  <sheetFormatPr defaultRowHeight="12.75" outlineLevelRow="1" x14ac:dyDescent="0.2"/>
  <cols>
    <col min="1" max="1" width="1.7109375" style="34" customWidth="1"/>
    <col min="2" max="2" width="20.7109375" style="34" customWidth="1"/>
    <col min="3" max="6" width="6.7109375" style="34" hidden="1" customWidth="1"/>
    <col min="7" max="63" width="6.7109375" style="34" customWidth="1"/>
    <col min="64" max="64" width="4.7109375" style="34" customWidth="1"/>
    <col min="65" max="66" width="10.5703125" style="34" bestFit="1" customWidth="1"/>
    <col min="67" max="67" width="10.28515625" style="34" bestFit="1" customWidth="1"/>
    <col min="68" max="70" width="10" style="34" bestFit="1" customWidth="1"/>
    <col min="71" max="74" width="10.28515625" style="34" bestFit="1" customWidth="1"/>
    <col min="75" max="76" width="10" style="34" bestFit="1" customWidth="1"/>
    <col min="77" max="16384" width="9.140625" style="34"/>
  </cols>
  <sheetData>
    <row r="1" spans="2:64" ht="27.75" x14ac:dyDescent="0.4">
      <c r="B1" s="215" t="str">
        <f>Remaining!A1</f>
        <v>XXX001.8E Client Project Phase 1A Flowlines</v>
      </c>
      <c r="D1" s="22"/>
      <c r="E1" s="22"/>
      <c r="F1" s="22"/>
      <c r="G1" s="22"/>
      <c r="H1" s="22"/>
      <c r="I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Z1" s="22"/>
      <c r="AA1" s="22"/>
      <c r="AD1" s="22"/>
      <c r="AE1" s="22"/>
      <c r="AF1" s="22"/>
      <c r="AG1" s="22"/>
      <c r="AH1" s="22"/>
      <c r="AI1" s="22"/>
      <c r="AJ1" s="22"/>
      <c r="AK1" s="22"/>
      <c r="AL1" s="19"/>
      <c r="AN1" s="19"/>
      <c r="AO1" s="19"/>
      <c r="AP1" s="19"/>
      <c r="AQ1" s="19"/>
      <c r="BL1" s="80" t="s">
        <v>107</v>
      </c>
    </row>
    <row r="2" spans="2:64" ht="27.75" x14ac:dyDescent="0.4">
      <c r="C2" s="212"/>
      <c r="E2" s="211"/>
      <c r="F2" s="211"/>
      <c r="G2" s="213" t="s">
        <v>61</v>
      </c>
      <c r="H2" s="221">
        <f>Report!R1</f>
        <v>42237</v>
      </c>
      <c r="I2" s="221"/>
      <c r="J2" s="221"/>
      <c r="K2" s="221"/>
      <c r="L2" s="21"/>
      <c r="M2" s="21"/>
      <c r="N2" s="21"/>
      <c r="O2" s="21"/>
      <c r="P2" s="21"/>
      <c r="Q2" s="21"/>
      <c r="R2" s="21"/>
      <c r="S2" s="21"/>
    </row>
    <row r="3" spans="2:64" x14ac:dyDescent="0.2">
      <c r="B3" s="87"/>
    </row>
    <row r="44" spans="2:66" x14ac:dyDescent="0.2">
      <c r="B44" s="81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134"/>
      <c r="S44" s="134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</row>
    <row r="45" spans="2:66" s="4" customFormat="1" x14ac:dyDescent="0.2">
      <c r="B45" s="82" t="s">
        <v>29</v>
      </c>
      <c r="C45" s="90">
        <f>+Baseline!H4</f>
        <v>42125</v>
      </c>
      <c r="D45" s="90">
        <f>+Baseline!I4</f>
        <v>42132</v>
      </c>
      <c r="E45" s="90">
        <f>+Baseline!J4</f>
        <v>42139</v>
      </c>
      <c r="F45" s="90">
        <f>+Baseline!K4</f>
        <v>42146</v>
      </c>
      <c r="G45" s="90">
        <f>+Baseline!L4</f>
        <v>42153</v>
      </c>
      <c r="H45" s="90">
        <f>+Baseline!M4</f>
        <v>42160</v>
      </c>
      <c r="I45" s="90">
        <f>+Baseline!N4</f>
        <v>42167</v>
      </c>
      <c r="J45" s="90">
        <f>+Baseline!O4</f>
        <v>42174</v>
      </c>
      <c r="K45" s="90">
        <f>+Baseline!P4</f>
        <v>42181</v>
      </c>
      <c r="L45" s="90">
        <f>+Baseline!Q4</f>
        <v>42188</v>
      </c>
      <c r="M45" s="90">
        <f>+Baseline!R4</f>
        <v>42195</v>
      </c>
      <c r="N45" s="90">
        <f>+Baseline!S4</f>
        <v>42202</v>
      </c>
      <c r="O45" s="90">
        <f>+Baseline!T4</f>
        <v>42209</v>
      </c>
      <c r="P45" s="90">
        <f>+Baseline!U4</f>
        <v>42216</v>
      </c>
      <c r="Q45" s="90">
        <f>+Baseline!V4</f>
        <v>42223</v>
      </c>
      <c r="R45" s="90">
        <f>+Baseline!W4</f>
        <v>42230</v>
      </c>
      <c r="S45" s="90">
        <f>+Baseline!X4</f>
        <v>42237</v>
      </c>
      <c r="T45" s="90">
        <f>+Baseline!Y4</f>
        <v>42244</v>
      </c>
      <c r="U45" s="90">
        <f>+Baseline!Z4</f>
        <v>42251</v>
      </c>
      <c r="V45" s="90">
        <f>+Baseline!AA4</f>
        <v>42258</v>
      </c>
      <c r="W45" s="90">
        <f>+Baseline!AB4</f>
        <v>42265</v>
      </c>
      <c r="X45" s="90">
        <f>+Baseline!AC4</f>
        <v>42272</v>
      </c>
      <c r="Y45" s="90">
        <f>+Baseline!AD4</f>
        <v>42279</v>
      </c>
      <c r="Z45" s="90">
        <f>+Baseline!AE4</f>
        <v>42286</v>
      </c>
      <c r="AA45" s="90">
        <f>+Baseline!AF4</f>
        <v>42293</v>
      </c>
      <c r="AB45" s="90">
        <f>+Baseline!AG4</f>
        <v>42300</v>
      </c>
      <c r="AC45" s="90">
        <f>+Baseline!AH4</f>
        <v>42307</v>
      </c>
      <c r="AD45" s="90">
        <f>+Baseline!AI4</f>
        <v>42314</v>
      </c>
      <c r="AE45" s="90">
        <f>+Baseline!AJ4</f>
        <v>42321</v>
      </c>
      <c r="AF45" s="90">
        <f>+Baseline!AK4</f>
        <v>42328</v>
      </c>
      <c r="AG45" s="90">
        <f>+Baseline!AL4</f>
        <v>42335</v>
      </c>
      <c r="AH45" s="90">
        <f>+Baseline!AM4</f>
        <v>42342</v>
      </c>
      <c r="AI45" s="90">
        <f>+Baseline!AN4</f>
        <v>42349</v>
      </c>
      <c r="AJ45" s="90">
        <f>+Baseline!AO4</f>
        <v>42356</v>
      </c>
      <c r="AK45" s="90">
        <f>+Baseline!AP4</f>
        <v>42363</v>
      </c>
      <c r="AL45" s="90">
        <f>+Baseline!AQ4</f>
        <v>42370</v>
      </c>
      <c r="AM45" s="90">
        <f>+Baseline!AR4</f>
        <v>42377</v>
      </c>
      <c r="AN45" s="90">
        <f>+Baseline!AS4</f>
        <v>42384</v>
      </c>
      <c r="AO45" s="90">
        <f>+Baseline!AT4</f>
        <v>42391</v>
      </c>
      <c r="AP45" s="90">
        <f>+Baseline!AU4</f>
        <v>42398</v>
      </c>
      <c r="AQ45" s="90">
        <f>+Baseline!AV4</f>
        <v>42405</v>
      </c>
      <c r="AR45" s="90">
        <f>+Baseline!AW4</f>
        <v>42412</v>
      </c>
      <c r="AS45" s="90">
        <f>+Baseline!AX4</f>
        <v>42419</v>
      </c>
      <c r="AT45" s="90">
        <f>+Baseline!AY4</f>
        <v>42426</v>
      </c>
      <c r="AU45" s="90">
        <f>+Baseline!AZ4</f>
        <v>42433</v>
      </c>
      <c r="AV45" s="90">
        <f>+Baseline!BA4</f>
        <v>42440</v>
      </c>
      <c r="AW45" s="90">
        <f>+Baseline!BB4</f>
        <v>42447</v>
      </c>
      <c r="AX45" s="90">
        <f>+Baseline!BC4</f>
        <v>42454</v>
      </c>
      <c r="AY45" s="90">
        <f>+Baseline!BD4</f>
        <v>42461</v>
      </c>
      <c r="AZ45" s="90">
        <f>+Baseline!BE4</f>
        <v>42468</v>
      </c>
      <c r="BA45" s="90">
        <f>+Baseline!BF4</f>
        <v>42475</v>
      </c>
      <c r="BB45" s="90">
        <f>+Baseline!BG4</f>
        <v>42482</v>
      </c>
      <c r="BC45" s="90">
        <f>+Baseline!BH4</f>
        <v>42489</v>
      </c>
      <c r="BD45" s="90">
        <f>+Baseline!BI4</f>
        <v>42496</v>
      </c>
      <c r="BE45" s="90">
        <f>+Baseline!BJ4</f>
        <v>42503</v>
      </c>
      <c r="BF45" s="90">
        <f>+Baseline!BK4</f>
        <v>42510</v>
      </c>
      <c r="BG45" s="90">
        <f>+Baseline!BL4</f>
        <v>42517</v>
      </c>
      <c r="BH45" s="90">
        <f>+Baseline!BM4</f>
        <v>42524</v>
      </c>
      <c r="BI45" s="90">
        <f>+Baseline!BN4</f>
        <v>42531</v>
      </c>
      <c r="BJ45" s="90">
        <f>+Baseline!BO4</f>
        <v>42538</v>
      </c>
      <c r="BK45" s="90">
        <f>+Baseline!BP4</f>
        <v>42545</v>
      </c>
      <c r="BN45" s="73"/>
    </row>
    <row r="46" spans="2:66" x14ac:dyDescent="0.2">
      <c r="B46" s="83" t="s">
        <v>86</v>
      </c>
      <c r="C46" s="91">
        <f>C57+C58</f>
        <v>71.210000000000008</v>
      </c>
      <c r="D46" s="91">
        <f t="shared" ref="D46:BK46" si="0">D57+D58</f>
        <v>161.94</v>
      </c>
      <c r="E46" s="91">
        <f t="shared" si="0"/>
        <v>273.47000000000003</v>
      </c>
      <c r="F46" s="91">
        <f t="shared" si="0"/>
        <v>337.67</v>
      </c>
      <c r="G46" s="91">
        <f t="shared" si="0"/>
        <v>393.5</v>
      </c>
      <c r="H46" s="91">
        <f t="shared" si="0"/>
        <v>746.64</v>
      </c>
      <c r="I46" s="91">
        <f t="shared" si="0"/>
        <v>1096.3599999999999</v>
      </c>
      <c r="J46" s="91">
        <f t="shared" si="0"/>
        <v>1443.78</v>
      </c>
      <c r="K46" s="91">
        <f t="shared" si="0"/>
        <v>1718.8500000000001</v>
      </c>
      <c r="L46" s="91">
        <f t="shared" si="0"/>
        <v>1938.9300000000003</v>
      </c>
      <c r="M46" s="91">
        <f t="shared" si="0"/>
        <v>2207.25</v>
      </c>
      <c r="N46" s="91">
        <f t="shared" si="0"/>
        <v>2572.92</v>
      </c>
      <c r="O46" s="91">
        <f t="shared" si="0"/>
        <v>3009.8500000000004</v>
      </c>
      <c r="P46" s="91">
        <f t="shared" si="0"/>
        <v>3444.39</v>
      </c>
      <c r="Q46" s="91">
        <f t="shared" si="0"/>
        <v>3799.6299999999997</v>
      </c>
      <c r="R46" s="91">
        <f t="shared" si="0"/>
        <v>4249.21</v>
      </c>
      <c r="S46" s="91">
        <f t="shared" si="0"/>
        <v>4702.1500000000005</v>
      </c>
      <c r="T46" s="91">
        <f t="shared" si="0"/>
        <v>5145.4699999999993</v>
      </c>
      <c r="U46" s="91">
        <f t="shared" si="0"/>
        <v>5566.84</v>
      </c>
      <c r="V46" s="91">
        <f t="shared" si="0"/>
        <v>5892.23</v>
      </c>
      <c r="W46" s="91">
        <f t="shared" si="0"/>
        <v>6381.9499999999989</v>
      </c>
      <c r="X46" s="91">
        <f t="shared" si="0"/>
        <v>6837.02</v>
      </c>
      <c r="Y46" s="91">
        <f t="shared" si="0"/>
        <v>7289.02</v>
      </c>
      <c r="Z46" s="91">
        <f t="shared" si="0"/>
        <v>7727.9299999999994</v>
      </c>
      <c r="AA46" s="91">
        <f t="shared" si="0"/>
        <v>8064.39</v>
      </c>
      <c r="AB46" s="91">
        <f t="shared" si="0"/>
        <v>8483.7199999999993</v>
      </c>
      <c r="AC46" s="91">
        <f t="shared" si="0"/>
        <v>8971.6899999999987</v>
      </c>
      <c r="AD46" s="91">
        <f t="shared" si="0"/>
        <v>9444.5499999999993</v>
      </c>
      <c r="AE46" s="91">
        <f t="shared" si="0"/>
        <v>9901.869999999999</v>
      </c>
      <c r="AF46" s="91">
        <f t="shared" si="0"/>
        <v>10376.83</v>
      </c>
      <c r="AG46" s="91">
        <f t="shared" si="0"/>
        <v>10809.900000000001</v>
      </c>
      <c r="AH46" s="91">
        <f t="shared" si="0"/>
        <v>11325.29</v>
      </c>
      <c r="AI46" s="91">
        <f t="shared" si="0"/>
        <v>11822.08</v>
      </c>
      <c r="AJ46" s="91">
        <f t="shared" si="0"/>
        <v>12200.68</v>
      </c>
      <c r="AK46" s="91">
        <f t="shared" si="0"/>
        <v>12200.68</v>
      </c>
      <c r="AL46" s="91">
        <f t="shared" si="0"/>
        <v>12200.68</v>
      </c>
      <c r="AM46" s="91">
        <f t="shared" si="0"/>
        <v>12481.83</v>
      </c>
      <c r="AN46" s="91">
        <f t="shared" si="0"/>
        <v>12732.32</v>
      </c>
      <c r="AO46" s="91">
        <f t="shared" si="0"/>
        <v>12972.1</v>
      </c>
      <c r="AP46" s="91">
        <f t="shared" si="0"/>
        <v>13216.970000000001</v>
      </c>
      <c r="AQ46" s="91">
        <f t="shared" si="0"/>
        <v>13474.220000000001</v>
      </c>
      <c r="AR46" s="91">
        <f t="shared" si="0"/>
        <v>13745.46</v>
      </c>
      <c r="AS46" s="91">
        <f t="shared" si="0"/>
        <v>13927.51</v>
      </c>
      <c r="AT46" s="91">
        <f t="shared" si="0"/>
        <v>14025.18</v>
      </c>
      <c r="AU46" s="91">
        <f t="shared" si="0"/>
        <v>14064.8</v>
      </c>
      <c r="AV46" s="91">
        <f t="shared" si="0"/>
        <v>14091.7</v>
      </c>
      <c r="AW46" s="91">
        <f t="shared" si="0"/>
        <v>14108.099999999999</v>
      </c>
      <c r="AX46" s="91">
        <f t="shared" si="0"/>
        <v>14134.529999999999</v>
      </c>
      <c r="AY46" s="91">
        <f t="shared" si="0"/>
        <v>14163.9</v>
      </c>
      <c r="AZ46" s="91">
        <f t="shared" si="0"/>
        <v>14189.5</v>
      </c>
      <c r="BA46" s="91">
        <f t="shared" si="0"/>
        <v>14198.4</v>
      </c>
      <c r="BB46" s="91">
        <f t="shared" si="0"/>
        <v>14202.4</v>
      </c>
      <c r="BC46" s="91">
        <f t="shared" si="0"/>
        <v>14208.07</v>
      </c>
      <c r="BD46" s="91">
        <f t="shared" si="0"/>
        <v>14221.13</v>
      </c>
      <c r="BE46" s="91">
        <f t="shared" si="0"/>
        <v>14245.13</v>
      </c>
      <c r="BF46" s="91">
        <f t="shared" si="0"/>
        <v>14288.13</v>
      </c>
      <c r="BG46" s="91">
        <f t="shared" si="0"/>
        <v>14320.6</v>
      </c>
      <c r="BH46" s="91">
        <f t="shared" si="0"/>
        <v>14357.900000000001</v>
      </c>
      <c r="BI46" s="91">
        <f t="shared" si="0"/>
        <v>14400.1</v>
      </c>
      <c r="BJ46" s="91">
        <f t="shared" si="0"/>
        <v>14433.1</v>
      </c>
      <c r="BK46" s="91">
        <f t="shared" si="0"/>
        <v>14456.5</v>
      </c>
      <c r="BM46" s="4"/>
    </row>
    <row r="47" spans="2:66" x14ac:dyDescent="0.2">
      <c r="B47" s="84" t="s">
        <v>84</v>
      </c>
      <c r="C47" s="91" t="e">
        <f>IF(C60&gt;0,C60,NA())</f>
        <v>#N/A</v>
      </c>
      <c r="D47" s="91" t="e">
        <f t="shared" ref="D47:BK47" si="1">IF(D60&gt;0,D60,NA())</f>
        <v>#N/A</v>
      </c>
      <c r="E47" s="91" t="e">
        <f t="shared" si="1"/>
        <v>#N/A</v>
      </c>
      <c r="F47" s="91" t="e">
        <f t="shared" si="1"/>
        <v>#N/A</v>
      </c>
      <c r="G47" s="91">
        <f t="shared" si="1"/>
        <v>393.5</v>
      </c>
      <c r="H47" s="91">
        <f t="shared" si="1"/>
        <v>730.75</v>
      </c>
      <c r="I47" s="91">
        <f t="shared" si="1"/>
        <v>1052.81</v>
      </c>
      <c r="J47" s="91">
        <f t="shared" si="1"/>
        <v>1364.78</v>
      </c>
      <c r="K47" s="91">
        <f t="shared" si="1"/>
        <v>1650.63</v>
      </c>
      <c r="L47" s="91">
        <f t="shared" si="1"/>
        <v>1870.11</v>
      </c>
      <c r="M47" s="91">
        <f t="shared" si="1"/>
        <v>2139.13</v>
      </c>
      <c r="N47" s="91">
        <f t="shared" si="1"/>
        <v>2392.44</v>
      </c>
      <c r="O47" s="91">
        <f t="shared" si="1"/>
        <v>2690.5099999999993</v>
      </c>
      <c r="P47" s="91">
        <f t="shared" si="1"/>
        <v>2986.1800000000003</v>
      </c>
      <c r="Q47" s="91">
        <f t="shared" si="1"/>
        <v>3194.2700000000004</v>
      </c>
      <c r="R47" s="91">
        <f t="shared" si="1"/>
        <v>3450.55</v>
      </c>
      <c r="S47" s="91">
        <f t="shared" si="1"/>
        <v>3739.2200000000003</v>
      </c>
      <c r="T47" s="91" t="e">
        <f t="shared" si="1"/>
        <v>#N/A</v>
      </c>
      <c r="U47" s="91" t="e">
        <f t="shared" si="1"/>
        <v>#N/A</v>
      </c>
      <c r="V47" s="91" t="e">
        <f t="shared" si="1"/>
        <v>#N/A</v>
      </c>
      <c r="W47" s="91" t="e">
        <f t="shared" si="1"/>
        <v>#N/A</v>
      </c>
      <c r="X47" s="91" t="e">
        <f t="shared" si="1"/>
        <v>#N/A</v>
      </c>
      <c r="Y47" s="91" t="e">
        <f t="shared" si="1"/>
        <v>#N/A</v>
      </c>
      <c r="Z47" s="91" t="e">
        <f t="shared" si="1"/>
        <v>#N/A</v>
      </c>
      <c r="AA47" s="91" t="e">
        <f t="shared" si="1"/>
        <v>#N/A</v>
      </c>
      <c r="AB47" s="91" t="e">
        <f t="shared" si="1"/>
        <v>#N/A</v>
      </c>
      <c r="AC47" s="91" t="e">
        <f t="shared" si="1"/>
        <v>#N/A</v>
      </c>
      <c r="AD47" s="91" t="e">
        <f t="shared" si="1"/>
        <v>#N/A</v>
      </c>
      <c r="AE47" s="91" t="e">
        <f t="shared" si="1"/>
        <v>#N/A</v>
      </c>
      <c r="AF47" s="91" t="e">
        <f t="shared" si="1"/>
        <v>#N/A</v>
      </c>
      <c r="AG47" s="91" t="e">
        <f t="shared" si="1"/>
        <v>#N/A</v>
      </c>
      <c r="AH47" s="91" t="e">
        <f t="shared" si="1"/>
        <v>#N/A</v>
      </c>
      <c r="AI47" s="91" t="e">
        <f t="shared" si="1"/>
        <v>#N/A</v>
      </c>
      <c r="AJ47" s="91" t="e">
        <f t="shared" si="1"/>
        <v>#N/A</v>
      </c>
      <c r="AK47" s="91" t="e">
        <f t="shared" si="1"/>
        <v>#N/A</v>
      </c>
      <c r="AL47" s="91" t="e">
        <f t="shared" si="1"/>
        <v>#N/A</v>
      </c>
      <c r="AM47" s="91" t="e">
        <f t="shared" si="1"/>
        <v>#N/A</v>
      </c>
      <c r="AN47" s="91" t="e">
        <f t="shared" si="1"/>
        <v>#N/A</v>
      </c>
      <c r="AO47" s="91" t="e">
        <f t="shared" si="1"/>
        <v>#N/A</v>
      </c>
      <c r="AP47" s="91" t="e">
        <f t="shared" si="1"/>
        <v>#N/A</v>
      </c>
      <c r="AQ47" s="91" t="e">
        <f t="shared" si="1"/>
        <v>#N/A</v>
      </c>
      <c r="AR47" s="91" t="e">
        <f t="shared" si="1"/>
        <v>#N/A</v>
      </c>
      <c r="AS47" s="91" t="e">
        <f t="shared" si="1"/>
        <v>#N/A</v>
      </c>
      <c r="AT47" s="91" t="e">
        <f t="shared" si="1"/>
        <v>#N/A</v>
      </c>
      <c r="AU47" s="91" t="e">
        <f t="shared" si="1"/>
        <v>#N/A</v>
      </c>
      <c r="AV47" s="91" t="e">
        <f t="shared" si="1"/>
        <v>#N/A</v>
      </c>
      <c r="AW47" s="91" t="e">
        <f t="shared" si="1"/>
        <v>#N/A</v>
      </c>
      <c r="AX47" s="91" t="e">
        <f t="shared" si="1"/>
        <v>#N/A</v>
      </c>
      <c r="AY47" s="91" t="e">
        <f t="shared" si="1"/>
        <v>#N/A</v>
      </c>
      <c r="AZ47" s="91" t="e">
        <f t="shared" si="1"/>
        <v>#N/A</v>
      </c>
      <c r="BA47" s="91" t="e">
        <f t="shared" si="1"/>
        <v>#N/A</v>
      </c>
      <c r="BB47" s="91" t="e">
        <f t="shared" si="1"/>
        <v>#N/A</v>
      </c>
      <c r="BC47" s="91" t="e">
        <f t="shared" si="1"/>
        <v>#N/A</v>
      </c>
      <c r="BD47" s="91" t="e">
        <f t="shared" si="1"/>
        <v>#N/A</v>
      </c>
      <c r="BE47" s="91" t="e">
        <f t="shared" si="1"/>
        <v>#N/A</v>
      </c>
      <c r="BF47" s="91" t="e">
        <f t="shared" si="1"/>
        <v>#N/A</v>
      </c>
      <c r="BG47" s="91" t="e">
        <f t="shared" si="1"/>
        <v>#N/A</v>
      </c>
      <c r="BH47" s="91" t="e">
        <f t="shared" si="1"/>
        <v>#N/A</v>
      </c>
      <c r="BI47" s="91" t="e">
        <f t="shared" si="1"/>
        <v>#N/A</v>
      </c>
      <c r="BJ47" s="91" t="e">
        <f t="shared" si="1"/>
        <v>#N/A</v>
      </c>
      <c r="BK47" s="91" t="e">
        <f t="shared" si="1"/>
        <v>#N/A</v>
      </c>
      <c r="BM47" s="4"/>
    </row>
    <row r="48" spans="2:66" x14ac:dyDescent="0.2">
      <c r="B48" s="85" t="s">
        <v>81</v>
      </c>
      <c r="C48" s="91">
        <f>IF(C45&lt;=$H$2,C59,NA())</f>
        <v>21</v>
      </c>
      <c r="D48" s="91">
        <f t="shared" ref="D48:AI48" si="2">IF(D45&lt;=$H$2,SUM(D59,C48),NA())</f>
        <v>71.5</v>
      </c>
      <c r="E48" s="91">
        <f t="shared" si="2"/>
        <v>180</v>
      </c>
      <c r="F48" s="91">
        <f t="shared" si="2"/>
        <v>256</v>
      </c>
      <c r="G48" s="91">
        <f t="shared" si="2"/>
        <v>393.5</v>
      </c>
      <c r="H48" s="91">
        <f t="shared" si="2"/>
        <v>652</v>
      </c>
      <c r="I48" s="91">
        <f t="shared" si="2"/>
        <v>1021</v>
      </c>
      <c r="J48" s="91">
        <f t="shared" si="2"/>
        <v>1321.5</v>
      </c>
      <c r="K48" s="91">
        <f t="shared" si="2"/>
        <v>1623.5</v>
      </c>
      <c r="L48" s="91">
        <f t="shared" si="2"/>
        <v>1870.25</v>
      </c>
      <c r="M48" s="91">
        <f t="shared" si="2"/>
        <v>2166.75</v>
      </c>
      <c r="N48" s="91">
        <f t="shared" si="2"/>
        <v>2478.75</v>
      </c>
      <c r="O48" s="91">
        <f t="shared" si="2"/>
        <v>2783</v>
      </c>
      <c r="P48" s="91">
        <f t="shared" si="2"/>
        <v>3089</v>
      </c>
      <c r="Q48" s="91">
        <f t="shared" si="2"/>
        <v>3355</v>
      </c>
      <c r="R48" s="91">
        <f t="shared" si="2"/>
        <v>3702</v>
      </c>
      <c r="S48" s="91">
        <f t="shared" si="2"/>
        <v>3939.5</v>
      </c>
      <c r="T48" s="91" t="e">
        <f t="shared" si="2"/>
        <v>#N/A</v>
      </c>
      <c r="U48" s="91" t="e">
        <f t="shared" si="2"/>
        <v>#N/A</v>
      </c>
      <c r="V48" s="91" t="e">
        <f t="shared" si="2"/>
        <v>#N/A</v>
      </c>
      <c r="W48" s="91" t="e">
        <f t="shared" si="2"/>
        <v>#N/A</v>
      </c>
      <c r="X48" s="91" t="e">
        <f t="shared" si="2"/>
        <v>#N/A</v>
      </c>
      <c r="Y48" s="91" t="e">
        <f t="shared" si="2"/>
        <v>#N/A</v>
      </c>
      <c r="Z48" s="91" t="e">
        <f t="shared" si="2"/>
        <v>#N/A</v>
      </c>
      <c r="AA48" s="91" t="e">
        <f t="shared" si="2"/>
        <v>#N/A</v>
      </c>
      <c r="AB48" s="91" t="e">
        <f t="shared" si="2"/>
        <v>#N/A</v>
      </c>
      <c r="AC48" s="91" t="e">
        <f t="shared" si="2"/>
        <v>#N/A</v>
      </c>
      <c r="AD48" s="91" t="e">
        <f t="shared" si="2"/>
        <v>#N/A</v>
      </c>
      <c r="AE48" s="91" t="e">
        <f t="shared" si="2"/>
        <v>#N/A</v>
      </c>
      <c r="AF48" s="91" t="e">
        <f t="shared" si="2"/>
        <v>#N/A</v>
      </c>
      <c r="AG48" s="91" t="e">
        <f t="shared" si="2"/>
        <v>#N/A</v>
      </c>
      <c r="AH48" s="91" t="e">
        <f t="shared" si="2"/>
        <v>#N/A</v>
      </c>
      <c r="AI48" s="91" t="e">
        <f t="shared" si="2"/>
        <v>#N/A</v>
      </c>
      <c r="AJ48" s="91" t="e">
        <f t="shared" ref="AJ48:BK48" si="3">IF(AJ45&lt;=$H$2,SUM(AJ59,AI48),NA())</f>
        <v>#N/A</v>
      </c>
      <c r="AK48" s="91" t="e">
        <f t="shared" si="3"/>
        <v>#N/A</v>
      </c>
      <c r="AL48" s="91" t="e">
        <f t="shared" si="3"/>
        <v>#N/A</v>
      </c>
      <c r="AM48" s="91" t="e">
        <f t="shared" si="3"/>
        <v>#N/A</v>
      </c>
      <c r="AN48" s="91" t="e">
        <f t="shared" si="3"/>
        <v>#N/A</v>
      </c>
      <c r="AO48" s="91" t="e">
        <f t="shared" si="3"/>
        <v>#N/A</v>
      </c>
      <c r="AP48" s="91" t="e">
        <f t="shared" si="3"/>
        <v>#N/A</v>
      </c>
      <c r="AQ48" s="91" t="e">
        <f t="shared" si="3"/>
        <v>#N/A</v>
      </c>
      <c r="AR48" s="91" t="e">
        <f t="shared" si="3"/>
        <v>#N/A</v>
      </c>
      <c r="AS48" s="91" t="e">
        <f t="shared" si="3"/>
        <v>#N/A</v>
      </c>
      <c r="AT48" s="91" t="e">
        <f t="shared" si="3"/>
        <v>#N/A</v>
      </c>
      <c r="AU48" s="91" t="e">
        <f t="shared" si="3"/>
        <v>#N/A</v>
      </c>
      <c r="AV48" s="91" t="e">
        <f t="shared" si="3"/>
        <v>#N/A</v>
      </c>
      <c r="AW48" s="91" t="e">
        <f t="shared" si="3"/>
        <v>#N/A</v>
      </c>
      <c r="AX48" s="91" t="e">
        <f t="shared" si="3"/>
        <v>#N/A</v>
      </c>
      <c r="AY48" s="91" t="e">
        <f t="shared" si="3"/>
        <v>#N/A</v>
      </c>
      <c r="AZ48" s="91" t="e">
        <f t="shared" si="3"/>
        <v>#N/A</v>
      </c>
      <c r="BA48" s="91" t="e">
        <f t="shared" si="3"/>
        <v>#N/A</v>
      </c>
      <c r="BB48" s="91" t="e">
        <f t="shared" si="3"/>
        <v>#N/A</v>
      </c>
      <c r="BC48" s="91" t="e">
        <f t="shared" si="3"/>
        <v>#N/A</v>
      </c>
      <c r="BD48" s="91" t="e">
        <f t="shared" si="3"/>
        <v>#N/A</v>
      </c>
      <c r="BE48" s="91" t="e">
        <f t="shared" si="3"/>
        <v>#N/A</v>
      </c>
      <c r="BF48" s="91" t="e">
        <f t="shared" si="3"/>
        <v>#N/A</v>
      </c>
      <c r="BG48" s="91" t="e">
        <f t="shared" si="3"/>
        <v>#N/A</v>
      </c>
      <c r="BH48" s="91" t="e">
        <f t="shared" si="3"/>
        <v>#N/A</v>
      </c>
      <c r="BI48" s="91" t="e">
        <f t="shared" si="3"/>
        <v>#N/A</v>
      </c>
      <c r="BJ48" s="91" t="e">
        <f t="shared" si="3"/>
        <v>#N/A</v>
      </c>
      <c r="BK48" s="91" t="e">
        <f t="shared" si="3"/>
        <v>#N/A</v>
      </c>
      <c r="BM48" s="4"/>
    </row>
    <row r="49" spans="2:65" x14ac:dyDescent="0.2">
      <c r="B49" s="86" t="s">
        <v>85</v>
      </c>
      <c r="C49" s="91" t="e">
        <f>IF(C45&lt;$H$2,NA(),IF(C45=$H$2,C48,C61))</f>
        <v>#N/A</v>
      </c>
      <c r="D49" s="91" t="e">
        <f t="shared" ref="D49:AI49" si="4">IF(D45&lt;$H$2,NA(),IF(D45=$H$2,D48,SUM(D61,C49)))</f>
        <v>#N/A</v>
      </c>
      <c r="E49" s="91" t="e">
        <f t="shared" si="4"/>
        <v>#N/A</v>
      </c>
      <c r="F49" s="91" t="e">
        <f t="shared" si="4"/>
        <v>#N/A</v>
      </c>
      <c r="G49" s="91" t="e">
        <f t="shared" si="4"/>
        <v>#N/A</v>
      </c>
      <c r="H49" s="91" t="e">
        <f t="shared" si="4"/>
        <v>#N/A</v>
      </c>
      <c r="I49" s="91" t="e">
        <f t="shared" si="4"/>
        <v>#N/A</v>
      </c>
      <c r="J49" s="91" t="e">
        <f t="shared" si="4"/>
        <v>#N/A</v>
      </c>
      <c r="K49" s="91" t="e">
        <f t="shared" si="4"/>
        <v>#N/A</v>
      </c>
      <c r="L49" s="91" t="e">
        <f t="shared" si="4"/>
        <v>#N/A</v>
      </c>
      <c r="M49" s="91" t="e">
        <f t="shared" si="4"/>
        <v>#N/A</v>
      </c>
      <c r="N49" s="91" t="e">
        <f t="shared" si="4"/>
        <v>#N/A</v>
      </c>
      <c r="O49" s="91" t="e">
        <f t="shared" si="4"/>
        <v>#N/A</v>
      </c>
      <c r="P49" s="91" t="e">
        <f t="shared" si="4"/>
        <v>#N/A</v>
      </c>
      <c r="Q49" s="91" t="e">
        <f t="shared" si="4"/>
        <v>#N/A</v>
      </c>
      <c r="R49" s="91" t="e">
        <f t="shared" si="4"/>
        <v>#N/A</v>
      </c>
      <c r="S49" s="91">
        <f t="shared" si="4"/>
        <v>3939.5</v>
      </c>
      <c r="T49" s="91">
        <f t="shared" si="4"/>
        <v>4365.68</v>
      </c>
      <c r="U49" s="91">
        <f t="shared" si="4"/>
        <v>4800.8600000000006</v>
      </c>
      <c r="V49" s="91">
        <f t="shared" si="4"/>
        <v>5142.4000000000005</v>
      </c>
      <c r="W49" s="91">
        <f t="shared" si="4"/>
        <v>5668.6900000000005</v>
      </c>
      <c r="X49" s="91">
        <f t="shared" si="4"/>
        <v>6220.6900000000005</v>
      </c>
      <c r="Y49" s="91">
        <f t="shared" si="4"/>
        <v>6800.02</v>
      </c>
      <c r="Z49" s="91">
        <f t="shared" si="4"/>
        <v>7406.34</v>
      </c>
      <c r="AA49" s="91">
        <f t="shared" si="4"/>
        <v>7823.46</v>
      </c>
      <c r="AB49" s="91">
        <f t="shared" si="4"/>
        <v>8335.1299999999992</v>
      </c>
      <c r="AC49" s="91">
        <f t="shared" si="4"/>
        <v>8879.6999999999989</v>
      </c>
      <c r="AD49" s="91">
        <f t="shared" si="4"/>
        <v>9383.1899999999987</v>
      </c>
      <c r="AE49" s="91">
        <f t="shared" si="4"/>
        <v>9906.6799999999985</v>
      </c>
      <c r="AF49" s="91">
        <f t="shared" si="4"/>
        <v>10391.729999999998</v>
      </c>
      <c r="AG49" s="91">
        <f t="shared" si="4"/>
        <v>10851.969999999998</v>
      </c>
      <c r="AH49" s="91">
        <f t="shared" si="4"/>
        <v>11391.759999999998</v>
      </c>
      <c r="AI49" s="91">
        <f t="shared" si="4"/>
        <v>11902.429999999998</v>
      </c>
      <c r="AJ49" s="91">
        <f t="shared" ref="AJ49:BK49" si="5">IF(AJ45&lt;$H$2,NA(),IF(AJ45=$H$2,AJ48,SUM(AJ61,AI49)))</f>
        <v>12313.729999999998</v>
      </c>
      <c r="AK49" s="91">
        <f t="shared" si="5"/>
        <v>12313.729999999998</v>
      </c>
      <c r="AL49" s="91">
        <f t="shared" si="5"/>
        <v>12313.729999999998</v>
      </c>
      <c r="AM49" s="91">
        <f t="shared" si="5"/>
        <v>12659.239999999998</v>
      </c>
      <c r="AN49" s="91">
        <f t="shared" si="5"/>
        <v>12945.259999999998</v>
      </c>
      <c r="AO49" s="91">
        <f t="shared" si="5"/>
        <v>13201.3</v>
      </c>
      <c r="AP49" s="91">
        <f t="shared" si="5"/>
        <v>13455.619999999999</v>
      </c>
      <c r="AQ49" s="91">
        <f t="shared" si="5"/>
        <v>13714.089999999998</v>
      </c>
      <c r="AR49" s="91">
        <f t="shared" si="5"/>
        <v>13980.839999999998</v>
      </c>
      <c r="AS49" s="91">
        <f t="shared" si="5"/>
        <v>14156.249999999998</v>
      </c>
      <c r="AT49" s="91">
        <f t="shared" si="5"/>
        <v>14249.429999999998</v>
      </c>
      <c r="AU49" s="91">
        <f t="shared" si="5"/>
        <v>14287.849999999999</v>
      </c>
      <c r="AV49" s="91">
        <f t="shared" si="5"/>
        <v>14313.249999999998</v>
      </c>
      <c r="AW49" s="91">
        <f t="shared" si="5"/>
        <v>14328.149999999998</v>
      </c>
      <c r="AX49" s="91">
        <f t="shared" si="5"/>
        <v>14353.379999999997</v>
      </c>
      <c r="AY49" s="91">
        <f t="shared" si="5"/>
        <v>14381.249999999998</v>
      </c>
      <c r="AZ49" s="91">
        <f t="shared" si="5"/>
        <v>14405.349999999999</v>
      </c>
      <c r="BA49" s="91">
        <f t="shared" si="5"/>
        <v>14412.749999999998</v>
      </c>
      <c r="BB49" s="91">
        <f t="shared" si="5"/>
        <v>14415.249999999998</v>
      </c>
      <c r="BC49" s="91">
        <f t="shared" si="5"/>
        <v>14419.419999999998</v>
      </c>
      <c r="BD49" s="91">
        <f t="shared" si="5"/>
        <v>14430.989999999998</v>
      </c>
      <c r="BE49" s="91">
        <f t="shared" si="5"/>
        <v>14453.489999999998</v>
      </c>
      <c r="BF49" s="91">
        <f t="shared" si="5"/>
        <v>14494.989999999998</v>
      </c>
      <c r="BG49" s="91">
        <f t="shared" si="5"/>
        <v>14526.259999999998</v>
      </c>
      <c r="BH49" s="91">
        <f t="shared" si="5"/>
        <v>14562.059999999998</v>
      </c>
      <c r="BI49" s="91">
        <f t="shared" si="5"/>
        <v>14602.759999999998</v>
      </c>
      <c r="BJ49" s="91">
        <f t="shared" si="5"/>
        <v>14634.259999999998</v>
      </c>
      <c r="BK49" s="91">
        <f t="shared" si="5"/>
        <v>14656.759999999998</v>
      </c>
      <c r="BM49" s="87"/>
    </row>
    <row r="50" spans="2:65" hidden="1" outlineLevel="1" x14ac:dyDescent="0.2">
      <c r="B50" s="88" t="s">
        <v>96</v>
      </c>
      <c r="BM50" s="60"/>
    </row>
    <row r="51" spans="2:65" hidden="1" outlineLevel="1" x14ac:dyDescent="0.2">
      <c r="B51" s="83" t="s">
        <v>87</v>
      </c>
      <c r="C51" s="92">
        <f t="shared" ref="C51:BK51" si="6">+C46/$C$62</f>
        <v>4.9258119185141636E-3</v>
      </c>
      <c r="D51" s="92">
        <f t="shared" si="6"/>
        <v>1.1201881506588731E-2</v>
      </c>
      <c r="E51" s="92">
        <f t="shared" si="6"/>
        <v>1.8916750250752259E-2</v>
      </c>
      <c r="F51" s="92">
        <f t="shared" si="6"/>
        <v>2.3357659184449903E-2</v>
      </c>
      <c r="G51" s="92">
        <f t="shared" si="6"/>
        <v>2.7219589803894443E-2</v>
      </c>
      <c r="H51" s="92">
        <f t="shared" si="6"/>
        <v>5.1647355860685501E-2</v>
      </c>
      <c r="I51" s="92">
        <f t="shared" si="6"/>
        <v>7.5838550133158086E-2</v>
      </c>
      <c r="J51" s="92">
        <f t="shared" si="6"/>
        <v>9.9870646422024686E-2</v>
      </c>
      <c r="K51" s="92">
        <f t="shared" si="6"/>
        <v>0.11889807353093765</v>
      </c>
      <c r="L51" s="92">
        <f t="shared" si="6"/>
        <v>0.13412167537094044</v>
      </c>
      <c r="M51" s="92">
        <f t="shared" si="6"/>
        <v>0.15268218448448795</v>
      </c>
      <c r="N51" s="92">
        <f t="shared" si="6"/>
        <v>0.1779766886867499</v>
      </c>
      <c r="O51" s="92">
        <f t="shared" si="6"/>
        <v>0.20820046345934357</v>
      </c>
      <c r="P51" s="92">
        <f t="shared" si="6"/>
        <v>0.23825891467505966</v>
      </c>
      <c r="Q51" s="92">
        <f t="shared" si="6"/>
        <v>0.26283194410818661</v>
      </c>
      <c r="R51" s="92">
        <f t="shared" si="6"/>
        <v>0.29393075779061323</v>
      </c>
      <c r="S51" s="92">
        <f t="shared" si="6"/>
        <v>0.32526199287517732</v>
      </c>
      <c r="T51" s="92">
        <f t="shared" si="6"/>
        <v>0.3559277833500501</v>
      </c>
      <c r="U51" s="92">
        <f t="shared" si="6"/>
        <v>0.38507522567703112</v>
      </c>
      <c r="V51" s="92">
        <f t="shared" si="6"/>
        <v>0.40758343997509766</v>
      </c>
      <c r="W51" s="92">
        <f t="shared" si="6"/>
        <v>0.44145885933663048</v>
      </c>
      <c r="X51" s="92">
        <f t="shared" si="6"/>
        <v>0.47293743298862106</v>
      </c>
      <c r="Y51" s="92">
        <f t="shared" si="6"/>
        <v>0.50420364541901574</v>
      </c>
      <c r="Z51" s="92">
        <f t="shared" si="6"/>
        <v>0.53456438280358309</v>
      </c>
      <c r="AA51" s="92">
        <f t="shared" si="6"/>
        <v>0.55783834261404908</v>
      </c>
      <c r="AB51" s="92">
        <f t="shared" si="6"/>
        <v>0.58684467194687506</v>
      </c>
      <c r="AC51" s="92">
        <f t="shared" si="6"/>
        <v>0.62059903849479459</v>
      </c>
      <c r="AD51" s="92">
        <f t="shared" si="6"/>
        <v>0.65330820046345928</v>
      </c>
      <c r="AE51" s="92">
        <f t="shared" si="6"/>
        <v>0.68494241344723816</v>
      </c>
      <c r="AF51" s="92">
        <f t="shared" si="6"/>
        <v>0.71779683879223877</v>
      </c>
      <c r="AG51" s="92">
        <f t="shared" si="6"/>
        <v>0.74775360564451987</v>
      </c>
      <c r="AH51" s="92">
        <f t="shared" si="6"/>
        <v>0.78340469684916825</v>
      </c>
      <c r="AI51" s="92">
        <f t="shared" si="6"/>
        <v>0.81776916957769863</v>
      </c>
      <c r="AJ51" s="92">
        <f t="shared" si="6"/>
        <v>0.84395808113997162</v>
      </c>
      <c r="AK51" s="92">
        <f t="shared" si="6"/>
        <v>0.84395808113997162</v>
      </c>
      <c r="AL51" s="92">
        <f t="shared" si="6"/>
        <v>0.84395808113997162</v>
      </c>
      <c r="AM51" s="92">
        <f t="shared" si="6"/>
        <v>0.86340608030989519</v>
      </c>
      <c r="AN51" s="92">
        <f t="shared" si="6"/>
        <v>0.88073323418531457</v>
      </c>
      <c r="AO51" s="92">
        <f t="shared" si="6"/>
        <v>0.89731954484142085</v>
      </c>
      <c r="AP51" s="92">
        <f t="shared" si="6"/>
        <v>0.91425794625255086</v>
      </c>
      <c r="AQ51" s="92">
        <f t="shared" si="6"/>
        <v>0.93205270985369915</v>
      </c>
      <c r="AR51" s="92">
        <f t="shared" si="6"/>
        <v>0.95081520423338972</v>
      </c>
      <c r="AS51" s="92">
        <f t="shared" si="6"/>
        <v>0.96340815550098569</v>
      </c>
      <c r="AT51" s="92">
        <f t="shared" si="6"/>
        <v>0.97016428596133231</v>
      </c>
      <c r="AU51" s="92">
        <f t="shared" si="6"/>
        <v>0.9729049216615363</v>
      </c>
      <c r="AV51" s="92">
        <f t="shared" si="6"/>
        <v>0.97476567633936295</v>
      </c>
      <c r="AW51" s="92">
        <f t="shared" si="6"/>
        <v>0.97590011413550992</v>
      </c>
      <c r="AX51" s="92">
        <f t="shared" si="6"/>
        <v>0.97772835748625175</v>
      </c>
      <c r="AY51" s="92">
        <f t="shared" si="6"/>
        <v>0.97975996956386402</v>
      </c>
      <c r="AZ51" s="92">
        <f t="shared" si="6"/>
        <v>0.98153079929443499</v>
      </c>
      <c r="BA51" s="92">
        <f t="shared" si="6"/>
        <v>0.98214643931795387</v>
      </c>
      <c r="BB51" s="92">
        <f t="shared" si="6"/>
        <v>0.98242313146335558</v>
      </c>
      <c r="BC51" s="92">
        <f t="shared" si="6"/>
        <v>0.98281534257946246</v>
      </c>
      <c r="BD51" s="92">
        <f t="shared" si="6"/>
        <v>0.9837187424341991</v>
      </c>
      <c r="BE51" s="92">
        <f t="shared" si="6"/>
        <v>0.98537889530660938</v>
      </c>
      <c r="BF51" s="92">
        <f t="shared" si="6"/>
        <v>0.988353335869678</v>
      </c>
      <c r="BG51" s="92">
        <f t="shared" si="6"/>
        <v>0.99059938435997652</v>
      </c>
      <c r="BH51" s="92">
        <f t="shared" si="6"/>
        <v>0.99317953861584762</v>
      </c>
      <c r="BI51" s="92">
        <f t="shared" si="6"/>
        <v>0.99609864074983578</v>
      </c>
      <c r="BJ51" s="92">
        <f t="shared" si="6"/>
        <v>0.99838135094939995</v>
      </c>
      <c r="BK51" s="92">
        <f t="shared" si="6"/>
        <v>1</v>
      </c>
    </row>
    <row r="52" spans="2:65" hidden="1" outlineLevel="1" x14ac:dyDescent="0.2">
      <c r="B52" s="84" t="s">
        <v>88</v>
      </c>
      <c r="C52" s="92" t="str">
        <f t="shared" ref="C52:BK54" si="7">IF(ISNUMBER(C47),C47/$C$62,"")</f>
        <v/>
      </c>
      <c r="D52" s="92" t="str">
        <f t="shared" si="7"/>
        <v/>
      </c>
      <c r="E52" s="92" t="str">
        <f t="shared" si="7"/>
        <v/>
      </c>
      <c r="F52" s="92" t="str">
        <f t="shared" si="7"/>
        <v/>
      </c>
      <c r="G52" s="92">
        <f t="shared" si="7"/>
        <v>2.7219589803894443E-2</v>
      </c>
      <c r="H52" s="92">
        <f t="shared" si="7"/>
        <v>5.0548196313077165E-2</v>
      </c>
      <c r="I52" s="92">
        <f t="shared" si="7"/>
        <v>7.282606440009684E-2</v>
      </c>
      <c r="J52" s="92">
        <f t="shared" si="7"/>
        <v>9.4405976550340678E-2</v>
      </c>
      <c r="K52" s="92">
        <f t="shared" si="7"/>
        <v>0.11417908899111127</v>
      </c>
      <c r="L52" s="92">
        <f t="shared" si="7"/>
        <v>0.12936118700930377</v>
      </c>
      <c r="M52" s="92">
        <f t="shared" si="7"/>
        <v>0.14797011724829662</v>
      </c>
      <c r="N52" s="92">
        <f t="shared" si="7"/>
        <v>0.16549233908622418</v>
      </c>
      <c r="O52" s="92">
        <f t="shared" si="7"/>
        <v>0.18611074603119698</v>
      </c>
      <c r="P52" s="92">
        <f t="shared" si="7"/>
        <v>0.20656313768892887</v>
      </c>
      <c r="Q52" s="92">
        <f t="shared" si="7"/>
        <v>0.22095735482308998</v>
      </c>
      <c r="R52" s="92">
        <f t="shared" si="7"/>
        <v>0.23868502057897834</v>
      </c>
      <c r="S52" s="92">
        <f t="shared" si="7"/>
        <v>0.25865320098225714</v>
      </c>
      <c r="T52" s="92" t="str">
        <f t="shared" si="7"/>
        <v/>
      </c>
      <c r="U52" s="92" t="str">
        <f t="shared" si="7"/>
        <v/>
      </c>
      <c r="V52" s="92" t="str">
        <f t="shared" si="7"/>
        <v/>
      </c>
      <c r="W52" s="92" t="str">
        <f t="shared" si="7"/>
        <v/>
      </c>
      <c r="X52" s="92" t="str">
        <f t="shared" si="7"/>
        <v/>
      </c>
      <c r="Y52" s="92" t="str">
        <f t="shared" si="7"/>
        <v/>
      </c>
      <c r="Z52" s="92" t="str">
        <f t="shared" si="7"/>
        <v/>
      </c>
      <c r="AA52" s="92" t="str">
        <f t="shared" si="7"/>
        <v/>
      </c>
      <c r="AB52" s="92" t="str">
        <f t="shared" si="7"/>
        <v/>
      </c>
      <c r="AC52" s="92" t="str">
        <f t="shared" si="7"/>
        <v/>
      </c>
      <c r="AD52" s="92" t="str">
        <f t="shared" si="7"/>
        <v/>
      </c>
      <c r="AE52" s="92" t="str">
        <f t="shared" si="7"/>
        <v/>
      </c>
      <c r="AF52" s="92" t="str">
        <f t="shared" si="7"/>
        <v/>
      </c>
      <c r="AG52" s="92" t="str">
        <f t="shared" si="7"/>
        <v/>
      </c>
      <c r="AH52" s="92" t="str">
        <f t="shared" si="7"/>
        <v/>
      </c>
      <c r="AI52" s="92" t="str">
        <f t="shared" si="7"/>
        <v/>
      </c>
      <c r="AJ52" s="92" t="str">
        <f t="shared" si="7"/>
        <v/>
      </c>
      <c r="AK52" s="92" t="str">
        <f t="shared" si="7"/>
        <v/>
      </c>
      <c r="AL52" s="92" t="str">
        <f t="shared" si="7"/>
        <v/>
      </c>
      <c r="AM52" s="92" t="str">
        <f t="shared" si="7"/>
        <v/>
      </c>
      <c r="AN52" s="92" t="str">
        <f t="shared" si="7"/>
        <v/>
      </c>
      <c r="AO52" s="92" t="str">
        <f t="shared" si="7"/>
        <v/>
      </c>
      <c r="AP52" s="92" t="str">
        <f t="shared" si="7"/>
        <v/>
      </c>
      <c r="AQ52" s="92" t="str">
        <f t="shared" si="7"/>
        <v/>
      </c>
      <c r="AR52" s="92" t="str">
        <f t="shared" si="7"/>
        <v/>
      </c>
      <c r="AS52" s="92" t="str">
        <f t="shared" si="7"/>
        <v/>
      </c>
      <c r="AT52" s="92" t="str">
        <f t="shared" si="7"/>
        <v/>
      </c>
      <c r="AU52" s="92" t="str">
        <f t="shared" si="7"/>
        <v/>
      </c>
      <c r="AV52" s="92" t="str">
        <f t="shared" si="7"/>
        <v/>
      </c>
      <c r="AW52" s="92" t="str">
        <f t="shared" si="7"/>
        <v/>
      </c>
      <c r="AX52" s="92" t="str">
        <f t="shared" si="7"/>
        <v/>
      </c>
      <c r="AY52" s="92" t="str">
        <f t="shared" si="7"/>
        <v/>
      </c>
      <c r="AZ52" s="92" t="str">
        <f t="shared" si="7"/>
        <v/>
      </c>
      <c r="BA52" s="92" t="str">
        <f t="shared" si="7"/>
        <v/>
      </c>
      <c r="BB52" s="92" t="str">
        <f t="shared" si="7"/>
        <v/>
      </c>
      <c r="BC52" s="92" t="str">
        <f t="shared" si="7"/>
        <v/>
      </c>
      <c r="BD52" s="92" t="str">
        <f t="shared" si="7"/>
        <v/>
      </c>
      <c r="BE52" s="92" t="str">
        <f t="shared" si="7"/>
        <v/>
      </c>
      <c r="BF52" s="92" t="str">
        <f t="shared" si="7"/>
        <v/>
      </c>
      <c r="BG52" s="92" t="str">
        <f t="shared" si="7"/>
        <v/>
      </c>
      <c r="BH52" s="92" t="str">
        <f t="shared" si="7"/>
        <v/>
      </c>
      <c r="BI52" s="92" t="str">
        <f t="shared" si="7"/>
        <v/>
      </c>
      <c r="BJ52" s="92" t="str">
        <f t="shared" si="7"/>
        <v/>
      </c>
      <c r="BK52" s="92" t="str">
        <f t="shared" si="7"/>
        <v/>
      </c>
    </row>
    <row r="53" spans="2:65" hidden="1" outlineLevel="1" x14ac:dyDescent="0.2">
      <c r="B53" s="89" t="s">
        <v>89</v>
      </c>
      <c r="C53" s="92">
        <f>IF(ISNUMBER(C48),C48/$C$62,"")</f>
        <v>1.4526337633590427E-3</v>
      </c>
      <c r="D53" s="92">
        <f t="shared" si="7"/>
        <v>4.9458720990557883E-3</v>
      </c>
      <c r="E53" s="92">
        <f t="shared" si="7"/>
        <v>1.2451146543077508E-2</v>
      </c>
      <c r="F53" s="92">
        <f t="shared" si="7"/>
        <v>1.7708297305710233E-2</v>
      </c>
      <c r="G53" s="92">
        <f t="shared" si="7"/>
        <v>2.7219589803894443E-2</v>
      </c>
      <c r="H53" s="92">
        <f t="shared" si="7"/>
        <v>4.510081970048075E-2</v>
      </c>
      <c r="I53" s="92">
        <f t="shared" si="7"/>
        <v>7.0625670113789646E-2</v>
      </c>
      <c r="J53" s="92">
        <f t="shared" si="7"/>
        <v>9.1412167537094038E-2</v>
      </c>
      <c r="K53" s="92">
        <f t="shared" si="7"/>
        <v>0.11230242451492409</v>
      </c>
      <c r="L53" s="92">
        <f t="shared" si="7"/>
        <v>0.12937087123439284</v>
      </c>
      <c r="M53" s="92">
        <f t="shared" si="7"/>
        <v>0.1498806765122955</v>
      </c>
      <c r="N53" s="92">
        <f t="shared" si="7"/>
        <v>0.17146266385362985</v>
      </c>
      <c r="O53" s="92">
        <f t="shared" si="7"/>
        <v>0.19250856016324835</v>
      </c>
      <c r="P53" s="92">
        <f t="shared" si="7"/>
        <v>0.21367550928648013</v>
      </c>
      <c r="Q53" s="92">
        <f t="shared" si="7"/>
        <v>0.23207553695569466</v>
      </c>
      <c r="R53" s="92">
        <f t="shared" si="7"/>
        <v>0.25607858056929411</v>
      </c>
      <c r="S53" s="92">
        <f t="shared" si="7"/>
        <v>0.27250717670252134</v>
      </c>
      <c r="T53" s="92" t="str">
        <f t="shared" si="7"/>
        <v/>
      </c>
      <c r="U53" s="92" t="str">
        <f t="shared" si="7"/>
        <v/>
      </c>
      <c r="V53" s="92" t="str">
        <f t="shared" si="7"/>
        <v/>
      </c>
      <c r="W53" s="92" t="str">
        <f t="shared" si="7"/>
        <v/>
      </c>
      <c r="X53" s="92" t="str">
        <f t="shared" si="7"/>
        <v/>
      </c>
      <c r="Y53" s="92" t="str">
        <f t="shared" si="7"/>
        <v/>
      </c>
      <c r="Z53" s="92" t="str">
        <f t="shared" si="7"/>
        <v/>
      </c>
      <c r="AA53" s="92" t="str">
        <f t="shared" si="7"/>
        <v/>
      </c>
      <c r="AB53" s="92" t="str">
        <f t="shared" si="7"/>
        <v/>
      </c>
      <c r="AC53" s="92" t="str">
        <f t="shared" si="7"/>
        <v/>
      </c>
      <c r="AD53" s="92" t="str">
        <f t="shared" si="7"/>
        <v/>
      </c>
      <c r="AE53" s="92" t="str">
        <f t="shared" si="7"/>
        <v/>
      </c>
      <c r="AF53" s="92" t="str">
        <f t="shared" si="7"/>
        <v/>
      </c>
      <c r="AG53" s="92" t="str">
        <f t="shared" si="7"/>
        <v/>
      </c>
      <c r="AH53" s="92" t="str">
        <f t="shared" si="7"/>
        <v/>
      </c>
      <c r="AI53" s="92" t="str">
        <f t="shared" si="7"/>
        <v/>
      </c>
      <c r="AJ53" s="92" t="str">
        <f t="shared" si="7"/>
        <v/>
      </c>
      <c r="AK53" s="92" t="str">
        <f t="shared" si="7"/>
        <v/>
      </c>
      <c r="AL53" s="92" t="str">
        <f t="shared" si="7"/>
        <v/>
      </c>
      <c r="AM53" s="92" t="str">
        <f t="shared" si="7"/>
        <v/>
      </c>
      <c r="AN53" s="92" t="str">
        <f t="shared" si="7"/>
        <v/>
      </c>
      <c r="AO53" s="92" t="str">
        <f t="shared" si="7"/>
        <v/>
      </c>
      <c r="AP53" s="92" t="str">
        <f t="shared" si="7"/>
        <v/>
      </c>
      <c r="AQ53" s="92" t="str">
        <f t="shared" si="7"/>
        <v/>
      </c>
      <c r="AR53" s="92" t="str">
        <f t="shared" si="7"/>
        <v/>
      </c>
      <c r="AS53" s="92" t="str">
        <f t="shared" si="7"/>
        <v/>
      </c>
      <c r="AT53" s="92" t="str">
        <f t="shared" si="7"/>
        <v/>
      </c>
      <c r="AU53" s="92" t="str">
        <f t="shared" si="7"/>
        <v/>
      </c>
      <c r="AV53" s="92" t="str">
        <f t="shared" si="7"/>
        <v/>
      </c>
      <c r="AW53" s="92" t="str">
        <f t="shared" si="7"/>
        <v/>
      </c>
      <c r="AX53" s="92" t="str">
        <f t="shared" si="7"/>
        <v/>
      </c>
      <c r="AY53" s="92" t="str">
        <f t="shared" si="7"/>
        <v/>
      </c>
      <c r="AZ53" s="92" t="str">
        <f t="shared" si="7"/>
        <v/>
      </c>
      <c r="BA53" s="92" t="str">
        <f t="shared" si="7"/>
        <v/>
      </c>
      <c r="BB53" s="92" t="str">
        <f t="shared" si="7"/>
        <v/>
      </c>
      <c r="BC53" s="92" t="str">
        <f t="shared" si="7"/>
        <v/>
      </c>
      <c r="BD53" s="92" t="str">
        <f t="shared" si="7"/>
        <v/>
      </c>
      <c r="BE53" s="92" t="str">
        <f t="shared" si="7"/>
        <v/>
      </c>
      <c r="BF53" s="92" t="str">
        <f t="shared" si="7"/>
        <v/>
      </c>
      <c r="BG53" s="92" t="str">
        <f t="shared" si="7"/>
        <v/>
      </c>
      <c r="BH53" s="92" t="str">
        <f t="shared" si="7"/>
        <v/>
      </c>
      <c r="BI53" s="92" t="str">
        <f t="shared" si="7"/>
        <v/>
      </c>
      <c r="BJ53" s="92" t="str">
        <f t="shared" si="7"/>
        <v/>
      </c>
      <c r="BK53" s="92" t="str">
        <f t="shared" si="7"/>
        <v/>
      </c>
    </row>
    <row r="54" spans="2:65" hidden="1" outlineLevel="1" x14ac:dyDescent="0.2">
      <c r="B54" s="86" t="s">
        <v>90</v>
      </c>
      <c r="C54" s="92" t="str">
        <f>IF(ISNUMBER(C49),C49/$C$62,"")</f>
        <v/>
      </c>
      <c r="D54" s="92" t="str">
        <f t="shared" si="7"/>
        <v/>
      </c>
      <c r="E54" s="92" t="str">
        <f t="shared" si="7"/>
        <v/>
      </c>
      <c r="F54" s="92" t="str">
        <f t="shared" si="7"/>
        <v/>
      </c>
      <c r="G54" s="92" t="str">
        <f t="shared" si="7"/>
        <v/>
      </c>
      <c r="H54" s="92" t="str">
        <f t="shared" si="7"/>
        <v/>
      </c>
      <c r="I54" s="92" t="str">
        <f t="shared" si="7"/>
        <v/>
      </c>
      <c r="J54" s="92" t="str">
        <f t="shared" si="7"/>
        <v/>
      </c>
      <c r="K54" s="92" t="str">
        <f t="shared" si="7"/>
        <v/>
      </c>
      <c r="L54" s="92" t="str">
        <f t="shared" si="7"/>
        <v/>
      </c>
      <c r="M54" s="92" t="str">
        <f t="shared" si="7"/>
        <v/>
      </c>
      <c r="N54" s="92" t="str">
        <f t="shared" si="7"/>
        <v/>
      </c>
      <c r="O54" s="92" t="str">
        <f t="shared" si="7"/>
        <v/>
      </c>
      <c r="P54" s="92" t="str">
        <f t="shared" si="7"/>
        <v/>
      </c>
      <c r="Q54" s="92" t="str">
        <f t="shared" si="7"/>
        <v/>
      </c>
      <c r="R54" s="92" t="str">
        <f t="shared" si="7"/>
        <v/>
      </c>
      <c r="S54" s="92">
        <f t="shared" si="7"/>
        <v>0.27250717670252134</v>
      </c>
      <c r="T54" s="92">
        <f t="shared" si="7"/>
        <v>0.3019873413343479</v>
      </c>
      <c r="U54" s="92">
        <f t="shared" si="7"/>
        <v>0.3320900632933283</v>
      </c>
      <c r="V54" s="92">
        <f t="shared" si="7"/>
        <v>0.35571542212845436</v>
      </c>
      <c r="W54" s="92">
        <f t="shared" si="7"/>
        <v>0.39212049942932248</v>
      </c>
      <c r="X54" s="92">
        <f t="shared" si="7"/>
        <v>0.43030401549476016</v>
      </c>
      <c r="Y54" s="92">
        <f t="shared" si="7"/>
        <v>0.47037803064365513</v>
      </c>
      <c r="Z54" s="92">
        <f t="shared" si="7"/>
        <v>0.51231902604364821</v>
      </c>
      <c r="AA54" s="92">
        <f t="shared" si="7"/>
        <v>0.54117248296613985</v>
      </c>
      <c r="AB54" s="92">
        <f t="shared" si="7"/>
        <v>0.57656625047556453</v>
      </c>
      <c r="AC54" s="92">
        <f t="shared" si="7"/>
        <v>0.6142358108809185</v>
      </c>
      <c r="AD54" s="92">
        <f t="shared" si="7"/>
        <v>0.64906374295299685</v>
      </c>
      <c r="AE54" s="92">
        <f t="shared" si="7"/>
        <v>0.68527513575208376</v>
      </c>
      <c r="AF54" s="92">
        <f t="shared" si="7"/>
        <v>0.71882751703386005</v>
      </c>
      <c r="AG54" s="92">
        <f t="shared" si="7"/>
        <v>0.75066371528378217</v>
      </c>
      <c r="AH54" s="92">
        <f t="shared" si="7"/>
        <v>0.78800262857538117</v>
      </c>
      <c r="AI54" s="92">
        <f t="shared" si="7"/>
        <v>0.82332722304845563</v>
      </c>
      <c r="AJ54" s="92">
        <f t="shared" si="7"/>
        <v>0.85177809289938766</v>
      </c>
      <c r="AK54" s="92">
        <f t="shared" si="7"/>
        <v>0.85177809289938766</v>
      </c>
      <c r="AL54" s="92">
        <f t="shared" si="7"/>
        <v>0.85177809289938766</v>
      </c>
      <c r="AM54" s="92">
        <f t="shared" si="7"/>
        <v>0.87567806868882492</v>
      </c>
      <c r="AN54" s="92">
        <f t="shared" si="7"/>
        <v>0.89546294054577513</v>
      </c>
      <c r="AO54" s="92">
        <f t="shared" si="7"/>
        <v>0.91317400477293942</v>
      </c>
      <c r="AP54" s="92">
        <f t="shared" si="7"/>
        <v>0.93076609137758093</v>
      </c>
      <c r="AQ54" s="92">
        <f t="shared" si="7"/>
        <v>0.94864524608307665</v>
      </c>
      <c r="AR54" s="92">
        <f t="shared" si="7"/>
        <v>0.96709715352955405</v>
      </c>
      <c r="AS54" s="92">
        <f t="shared" si="7"/>
        <v>0.9792307958357831</v>
      </c>
      <c r="AT54" s="92">
        <f t="shared" si="7"/>
        <v>0.98567633936291621</v>
      </c>
      <c r="AU54" s="92">
        <f t="shared" si="7"/>
        <v>0.98833396741949975</v>
      </c>
      <c r="AV54" s="92">
        <f t="shared" si="7"/>
        <v>0.99009096254280071</v>
      </c>
      <c r="AW54" s="92">
        <f t="shared" si="7"/>
        <v>0.99112164078442211</v>
      </c>
      <c r="AX54" s="92">
        <f t="shared" si="7"/>
        <v>0.99286687649154337</v>
      </c>
      <c r="AY54" s="92">
        <f t="shared" si="7"/>
        <v>0.99479472901462995</v>
      </c>
      <c r="AZ54" s="92">
        <f t="shared" si="7"/>
        <v>0.99646179919067535</v>
      </c>
      <c r="BA54" s="92">
        <f t="shared" si="7"/>
        <v>0.99697367965966854</v>
      </c>
      <c r="BB54" s="92">
        <f t="shared" si="7"/>
        <v>0.99714661225054457</v>
      </c>
      <c r="BC54" s="92">
        <f t="shared" si="7"/>
        <v>0.99743506381212588</v>
      </c>
      <c r="BD54" s="92">
        <f t="shared" si="7"/>
        <v>0.99823539584270038</v>
      </c>
      <c r="BE54" s="92">
        <f t="shared" si="7"/>
        <v>0.99979178916058509</v>
      </c>
      <c r="BF54" s="92">
        <f t="shared" si="7"/>
        <v>1.002662470169128</v>
      </c>
      <c r="BG54" s="92">
        <f t="shared" si="7"/>
        <v>1.004825511015806</v>
      </c>
      <c r="BH54" s="92">
        <f t="shared" si="7"/>
        <v>1.0073019057171513</v>
      </c>
      <c r="BI54" s="92">
        <f t="shared" si="7"/>
        <v>1.0101172482966139</v>
      </c>
      <c r="BJ54" s="92">
        <f t="shared" si="7"/>
        <v>1.0122961989416523</v>
      </c>
      <c r="BK54" s="92">
        <f t="shared" si="7"/>
        <v>1.0138525922595372</v>
      </c>
    </row>
    <row r="55" spans="2:65" hidden="1" outlineLevel="1" x14ac:dyDescent="0.2">
      <c r="B55" s="113" t="s">
        <v>103</v>
      </c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09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</row>
    <row r="56" spans="2:65" hidden="1" outlineLevel="1" x14ac:dyDescent="0.2">
      <c r="B56" s="110" t="s">
        <v>92</v>
      </c>
      <c r="C56" s="111">
        <v>40</v>
      </c>
      <c r="D56" s="111">
        <v>40</v>
      </c>
      <c r="E56" s="111">
        <v>40</v>
      </c>
      <c r="F56" s="111">
        <v>32</v>
      </c>
      <c r="G56" s="111">
        <v>40</v>
      </c>
      <c r="H56" s="111">
        <v>40</v>
      </c>
      <c r="I56" s="111">
        <v>40</v>
      </c>
      <c r="J56" s="111">
        <v>40</v>
      </c>
      <c r="K56" s="111">
        <v>40</v>
      </c>
      <c r="L56" s="111">
        <v>32</v>
      </c>
      <c r="M56" s="111">
        <v>40</v>
      </c>
      <c r="N56" s="111">
        <v>40</v>
      </c>
      <c r="O56" s="111">
        <v>40</v>
      </c>
      <c r="P56" s="111">
        <v>40</v>
      </c>
      <c r="Q56" s="111">
        <v>32</v>
      </c>
      <c r="R56" s="111">
        <v>40</v>
      </c>
      <c r="S56" s="111">
        <v>40</v>
      </c>
      <c r="T56" s="111">
        <v>40</v>
      </c>
      <c r="U56" s="111">
        <v>40</v>
      </c>
      <c r="V56" s="111">
        <v>32</v>
      </c>
      <c r="W56" s="111">
        <v>40</v>
      </c>
      <c r="X56" s="111">
        <v>40</v>
      </c>
      <c r="Y56" s="111">
        <v>40</v>
      </c>
      <c r="Z56" s="111">
        <v>40</v>
      </c>
      <c r="AA56" s="111">
        <v>32</v>
      </c>
      <c r="AB56" s="111">
        <v>40</v>
      </c>
      <c r="AC56" s="111">
        <v>40</v>
      </c>
      <c r="AD56" s="111">
        <v>40</v>
      </c>
      <c r="AE56" s="111">
        <v>40</v>
      </c>
      <c r="AF56" s="111">
        <v>40</v>
      </c>
      <c r="AG56" s="111">
        <v>40</v>
      </c>
      <c r="AH56" s="111">
        <v>40</v>
      </c>
      <c r="AI56" s="111">
        <v>40</v>
      </c>
      <c r="AJ56" s="111">
        <v>40</v>
      </c>
      <c r="AK56" s="111">
        <v>0</v>
      </c>
      <c r="AL56" s="111">
        <v>0</v>
      </c>
      <c r="AM56" s="111">
        <v>40</v>
      </c>
      <c r="AN56" s="111">
        <v>40</v>
      </c>
      <c r="AO56" s="111">
        <v>40</v>
      </c>
      <c r="AP56" s="111">
        <v>40</v>
      </c>
      <c r="AQ56" s="111">
        <v>40</v>
      </c>
      <c r="AR56" s="111">
        <v>40</v>
      </c>
      <c r="AS56" s="111">
        <v>32</v>
      </c>
      <c r="AT56" s="111">
        <v>40</v>
      </c>
      <c r="AU56" s="111">
        <v>40</v>
      </c>
      <c r="AV56" s="111">
        <v>40</v>
      </c>
      <c r="AW56" s="111">
        <v>40</v>
      </c>
      <c r="AX56" s="111">
        <v>32</v>
      </c>
      <c r="AY56" s="111">
        <v>40</v>
      </c>
      <c r="AZ56" s="111">
        <v>40</v>
      </c>
      <c r="BA56" s="111">
        <v>40</v>
      </c>
      <c r="BB56" s="111">
        <v>40</v>
      </c>
      <c r="BC56" s="111">
        <v>40</v>
      </c>
      <c r="BD56" s="111">
        <v>40</v>
      </c>
      <c r="BE56" s="111">
        <v>40</v>
      </c>
      <c r="BF56" s="111">
        <v>40</v>
      </c>
      <c r="BG56" s="111">
        <v>32</v>
      </c>
      <c r="BH56" s="111">
        <v>40</v>
      </c>
      <c r="BI56" s="111">
        <v>40</v>
      </c>
      <c r="BJ56" s="209">
        <v>40</v>
      </c>
      <c r="BK56" s="111">
        <v>40</v>
      </c>
    </row>
    <row r="57" spans="2:65" hidden="1" outlineLevel="1" x14ac:dyDescent="0.2">
      <c r="B57" s="83" t="s">
        <v>108</v>
      </c>
      <c r="C57" s="97">
        <f>Baseline!H61</f>
        <v>71.210000000000008</v>
      </c>
      <c r="D57" s="97">
        <f>Baseline!I61</f>
        <v>161.94</v>
      </c>
      <c r="E57" s="97">
        <f>Baseline!J61</f>
        <v>273.47000000000003</v>
      </c>
      <c r="F57" s="97">
        <f>Baseline!K61</f>
        <v>337.67</v>
      </c>
      <c r="G57" s="97">
        <f>Baseline!L61</f>
        <v>393.5</v>
      </c>
      <c r="H57" s="97">
        <f>Baseline!M61</f>
        <v>746.64</v>
      </c>
      <c r="I57" s="97">
        <f>Baseline!N61</f>
        <v>1096.3599999999999</v>
      </c>
      <c r="J57" s="97">
        <f>Baseline!O61</f>
        <v>1443.78</v>
      </c>
      <c r="K57" s="97">
        <f>Baseline!P61</f>
        <v>1718.8500000000001</v>
      </c>
      <c r="L57" s="97">
        <f>Baseline!Q61</f>
        <v>1938.9300000000003</v>
      </c>
      <c r="M57" s="97">
        <f>Baseline!R61</f>
        <v>2207.25</v>
      </c>
      <c r="N57" s="97">
        <f>Baseline!S61</f>
        <v>2572.92</v>
      </c>
      <c r="O57" s="97">
        <f>Baseline!T61</f>
        <v>3009.8500000000004</v>
      </c>
      <c r="P57" s="97">
        <f>Baseline!U61</f>
        <v>3444.39</v>
      </c>
      <c r="Q57" s="97">
        <f>Baseline!V61</f>
        <v>3799.6299999999997</v>
      </c>
      <c r="R57" s="97">
        <f>Baseline!W61</f>
        <v>4249.21</v>
      </c>
      <c r="S57" s="97">
        <f>Baseline!X61</f>
        <v>4702.1500000000005</v>
      </c>
      <c r="T57" s="97">
        <f>Baseline!Y61</f>
        <v>5145.4699999999993</v>
      </c>
      <c r="U57" s="97">
        <f>Baseline!Z61</f>
        <v>5566.84</v>
      </c>
      <c r="V57" s="97">
        <f>Baseline!AA61</f>
        <v>5892.23</v>
      </c>
      <c r="W57" s="97">
        <f>Baseline!AB61</f>
        <v>6381.9499999999989</v>
      </c>
      <c r="X57" s="97">
        <f>Baseline!AC61</f>
        <v>6837.02</v>
      </c>
      <c r="Y57" s="97">
        <f>Baseline!AD61</f>
        <v>7289.02</v>
      </c>
      <c r="Z57" s="97">
        <f>Baseline!AE61</f>
        <v>7727.9299999999994</v>
      </c>
      <c r="AA57" s="97">
        <f>Baseline!AF61</f>
        <v>8064.39</v>
      </c>
      <c r="AB57" s="97">
        <f>Baseline!AG61</f>
        <v>8483.7199999999993</v>
      </c>
      <c r="AC57" s="97">
        <f>Baseline!AH61</f>
        <v>8971.6899999999987</v>
      </c>
      <c r="AD57" s="97">
        <f>Baseline!AI61</f>
        <v>9444.5499999999993</v>
      </c>
      <c r="AE57" s="97">
        <f>Baseline!AJ61</f>
        <v>9901.869999999999</v>
      </c>
      <c r="AF57" s="97">
        <f>Baseline!AK61</f>
        <v>10376.83</v>
      </c>
      <c r="AG57" s="97">
        <f>Baseline!AL61</f>
        <v>10809.900000000001</v>
      </c>
      <c r="AH57" s="97">
        <f>Baseline!AM61</f>
        <v>11325.29</v>
      </c>
      <c r="AI57" s="97">
        <f>Baseline!AN61</f>
        <v>11822.08</v>
      </c>
      <c r="AJ57" s="97">
        <f>Baseline!AO61</f>
        <v>12200.68</v>
      </c>
      <c r="AK57" s="97">
        <f>Baseline!AP61</f>
        <v>12200.68</v>
      </c>
      <c r="AL57" s="97">
        <f>Baseline!AQ61</f>
        <v>12200.68</v>
      </c>
      <c r="AM57" s="97">
        <f>Baseline!AR61</f>
        <v>12481.83</v>
      </c>
      <c r="AN57" s="97">
        <f>Baseline!AS61</f>
        <v>12732.32</v>
      </c>
      <c r="AO57" s="97">
        <f>Baseline!AT61</f>
        <v>12972.1</v>
      </c>
      <c r="AP57" s="97">
        <f>Baseline!AU61</f>
        <v>13216.970000000001</v>
      </c>
      <c r="AQ57" s="97">
        <f>Baseline!AV61</f>
        <v>13474.220000000001</v>
      </c>
      <c r="AR57" s="97">
        <f>Baseline!AW61</f>
        <v>13745.46</v>
      </c>
      <c r="AS57" s="97">
        <f>Baseline!AX61</f>
        <v>13927.51</v>
      </c>
      <c r="AT57" s="97">
        <f>Baseline!AY61</f>
        <v>14025.18</v>
      </c>
      <c r="AU57" s="97">
        <f>Baseline!AZ61</f>
        <v>14064.8</v>
      </c>
      <c r="AV57" s="97">
        <f>Baseline!BA61</f>
        <v>14091.7</v>
      </c>
      <c r="AW57" s="97">
        <f>Baseline!BB61</f>
        <v>14108.099999999999</v>
      </c>
      <c r="AX57" s="97">
        <f>Baseline!BC61</f>
        <v>14134.529999999999</v>
      </c>
      <c r="AY57" s="97">
        <f>Baseline!BD61</f>
        <v>14163.9</v>
      </c>
      <c r="AZ57" s="97">
        <f>Baseline!BE61</f>
        <v>14189.5</v>
      </c>
      <c r="BA57" s="97">
        <f>Baseline!BF61</f>
        <v>14198.4</v>
      </c>
      <c r="BB57" s="97">
        <f>Baseline!BG61</f>
        <v>14202.4</v>
      </c>
      <c r="BC57" s="97">
        <f>Baseline!BH61</f>
        <v>14208.07</v>
      </c>
      <c r="BD57" s="97">
        <f>Baseline!BI61</f>
        <v>14221.13</v>
      </c>
      <c r="BE57" s="97">
        <f>Baseline!BJ61</f>
        <v>14245.13</v>
      </c>
      <c r="BF57" s="97">
        <f>Baseline!BK61</f>
        <v>14288.13</v>
      </c>
      <c r="BG57" s="97">
        <f>Baseline!BL61</f>
        <v>14320.6</v>
      </c>
      <c r="BH57" s="97">
        <f>Baseline!BM61</f>
        <v>14357.900000000001</v>
      </c>
      <c r="BI57" s="97">
        <f>Baseline!BN61</f>
        <v>14400.1</v>
      </c>
      <c r="BJ57" s="97">
        <f>Baseline!BO61</f>
        <v>14433.1</v>
      </c>
      <c r="BK57" s="97">
        <f>Baseline!BP61</f>
        <v>14456.5</v>
      </c>
    </row>
    <row r="58" spans="2:65" hidden="1" outlineLevel="1" x14ac:dyDescent="0.2">
      <c r="B58" s="83" t="s">
        <v>154</v>
      </c>
      <c r="C58" s="97">
        <f>MOC!H61</f>
        <v>0</v>
      </c>
      <c r="D58" s="97">
        <f>MOC!I61</f>
        <v>0</v>
      </c>
      <c r="E58" s="97">
        <f>MOC!J61</f>
        <v>0</v>
      </c>
      <c r="F58" s="97">
        <f>MOC!K61</f>
        <v>0</v>
      </c>
      <c r="G58" s="97">
        <f>MOC!L61</f>
        <v>0</v>
      </c>
      <c r="H58" s="97">
        <f>MOC!M61</f>
        <v>0</v>
      </c>
      <c r="I58" s="97">
        <f>MOC!N61</f>
        <v>0</v>
      </c>
      <c r="J58" s="97">
        <f>MOC!O61</f>
        <v>0</v>
      </c>
      <c r="K58" s="97">
        <f>MOC!P61</f>
        <v>0</v>
      </c>
      <c r="L58" s="97">
        <f>MOC!Q61</f>
        <v>0</v>
      </c>
      <c r="M58" s="97">
        <f>MOC!R61</f>
        <v>0</v>
      </c>
      <c r="N58" s="97">
        <f>MOC!S61</f>
        <v>0</v>
      </c>
      <c r="O58" s="97">
        <f>MOC!T61</f>
        <v>0</v>
      </c>
      <c r="P58" s="97">
        <f>MOC!U61</f>
        <v>0</v>
      </c>
      <c r="Q58" s="97">
        <f>MOC!V61</f>
        <v>0</v>
      </c>
      <c r="R58" s="97">
        <f>MOC!W61</f>
        <v>0</v>
      </c>
      <c r="S58" s="97">
        <f>MOC!X61</f>
        <v>0</v>
      </c>
      <c r="T58" s="97">
        <f>MOC!Y61</f>
        <v>0</v>
      </c>
      <c r="U58" s="97">
        <f>MOC!Z61</f>
        <v>0</v>
      </c>
      <c r="V58" s="97">
        <f>MOC!AA61</f>
        <v>0</v>
      </c>
      <c r="W58" s="97">
        <f>MOC!AB61</f>
        <v>0</v>
      </c>
      <c r="X58" s="97">
        <f>MOC!AC61</f>
        <v>0</v>
      </c>
      <c r="Y58" s="97">
        <f>MOC!AD61</f>
        <v>0</v>
      </c>
      <c r="Z58" s="97">
        <f>MOC!AE61</f>
        <v>0</v>
      </c>
      <c r="AA58" s="97">
        <f>MOC!AF61</f>
        <v>0</v>
      </c>
      <c r="AB58" s="97">
        <f>MOC!AG61</f>
        <v>0</v>
      </c>
      <c r="AC58" s="97">
        <f>MOC!AH61</f>
        <v>0</v>
      </c>
      <c r="AD58" s="97">
        <f>MOC!AI61</f>
        <v>0</v>
      </c>
      <c r="AE58" s="97">
        <f>MOC!AJ61</f>
        <v>0</v>
      </c>
      <c r="AF58" s="97">
        <f>MOC!AK61</f>
        <v>0</v>
      </c>
      <c r="AG58" s="97">
        <f>MOC!AL61</f>
        <v>0</v>
      </c>
      <c r="AH58" s="97">
        <f>MOC!AM61</f>
        <v>0</v>
      </c>
      <c r="AI58" s="97">
        <f>MOC!AN61</f>
        <v>0</v>
      </c>
      <c r="AJ58" s="97">
        <f>MOC!AO61</f>
        <v>0</v>
      </c>
      <c r="AK58" s="97">
        <f>MOC!AP61</f>
        <v>0</v>
      </c>
      <c r="AL58" s="97">
        <f>MOC!AQ61</f>
        <v>0</v>
      </c>
      <c r="AM58" s="97">
        <f>MOC!AR61</f>
        <v>0</v>
      </c>
      <c r="AN58" s="97">
        <f>MOC!AS61</f>
        <v>0</v>
      </c>
      <c r="AO58" s="97">
        <f>MOC!AT61</f>
        <v>0</v>
      </c>
      <c r="AP58" s="97">
        <f>MOC!AU61</f>
        <v>0</v>
      </c>
      <c r="AQ58" s="97">
        <f>MOC!AV61</f>
        <v>0</v>
      </c>
      <c r="AR58" s="97">
        <f>MOC!AW61</f>
        <v>0</v>
      </c>
      <c r="AS58" s="97">
        <f>MOC!AX61</f>
        <v>0</v>
      </c>
      <c r="AT58" s="97">
        <f>MOC!AY61</f>
        <v>0</v>
      </c>
      <c r="AU58" s="97">
        <f>MOC!AZ61</f>
        <v>0</v>
      </c>
      <c r="AV58" s="97">
        <f>MOC!BA61</f>
        <v>0</v>
      </c>
      <c r="AW58" s="97">
        <f>MOC!BB61</f>
        <v>0</v>
      </c>
      <c r="AX58" s="97">
        <f>MOC!BC61</f>
        <v>0</v>
      </c>
      <c r="AY58" s="97">
        <f>MOC!BD61</f>
        <v>0</v>
      </c>
      <c r="AZ58" s="97">
        <f>MOC!BE61</f>
        <v>0</v>
      </c>
      <c r="BA58" s="97">
        <f>MOC!BF61</f>
        <v>0</v>
      </c>
      <c r="BB58" s="97">
        <f>MOC!BG61</f>
        <v>0</v>
      </c>
      <c r="BC58" s="97">
        <f>MOC!BH61</f>
        <v>0</v>
      </c>
      <c r="BD58" s="97">
        <f>MOC!BI61</f>
        <v>0</v>
      </c>
      <c r="BE58" s="97">
        <f>MOC!BJ61</f>
        <v>0</v>
      </c>
      <c r="BF58" s="97">
        <f>MOC!BK61</f>
        <v>0</v>
      </c>
      <c r="BG58" s="97">
        <f>MOC!BL61</f>
        <v>0</v>
      </c>
      <c r="BH58" s="97">
        <f>MOC!BM61</f>
        <v>0</v>
      </c>
      <c r="BI58" s="97">
        <f>MOC!BN61</f>
        <v>0</v>
      </c>
      <c r="BJ58" s="97">
        <f>MOC!BO61</f>
        <v>0</v>
      </c>
      <c r="BK58" s="97">
        <f>MOC!BP61</f>
        <v>0</v>
      </c>
    </row>
    <row r="59" spans="2:65" hidden="1" outlineLevel="1" x14ac:dyDescent="0.2">
      <c r="B59" s="85" t="s">
        <v>81</v>
      </c>
      <c r="C59" s="97">
        <f>Timesheet!D61</f>
        <v>21</v>
      </c>
      <c r="D59" s="97">
        <f>Timesheet!E61</f>
        <v>50.5</v>
      </c>
      <c r="E59" s="97">
        <f>Timesheet!F61</f>
        <v>108.5</v>
      </c>
      <c r="F59" s="97">
        <f>Timesheet!G61</f>
        <v>76</v>
      </c>
      <c r="G59" s="97">
        <f>Timesheet!H61</f>
        <v>137.5</v>
      </c>
      <c r="H59" s="97">
        <f>Timesheet!I61</f>
        <v>258.5</v>
      </c>
      <c r="I59" s="97">
        <f>Timesheet!J61</f>
        <v>369</v>
      </c>
      <c r="J59" s="97">
        <f>Timesheet!K61</f>
        <v>300.5</v>
      </c>
      <c r="K59" s="97">
        <f>Timesheet!L61</f>
        <v>302</v>
      </c>
      <c r="L59" s="97">
        <f>Timesheet!M61</f>
        <v>246.75</v>
      </c>
      <c r="M59" s="97">
        <f>Timesheet!N61</f>
        <v>296.5</v>
      </c>
      <c r="N59" s="97">
        <f>Timesheet!O61</f>
        <v>312</v>
      </c>
      <c r="O59" s="97">
        <f>Timesheet!P61</f>
        <v>304.25</v>
      </c>
      <c r="P59" s="97">
        <f>Timesheet!Q61</f>
        <v>306</v>
      </c>
      <c r="Q59" s="97">
        <f>Timesheet!R61</f>
        <v>266</v>
      </c>
      <c r="R59" s="97">
        <f>Timesheet!S61</f>
        <v>347</v>
      </c>
      <c r="S59" s="97">
        <f>Timesheet!T61</f>
        <v>237.5</v>
      </c>
      <c r="T59" s="97">
        <f>Timesheet!U61</f>
        <v>0</v>
      </c>
      <c r="U59" s="97">
        <f>Timesheet!V61</f>
        <v>0</v>
      </c>
      <c r="V59" s="97">
        <f>Timesheet!W61</f>
        <v>0</v>
      </c>
      <c r="W59" s="97">
        <f>Timesheet!X61</f>
        <v>0</v>
      </c>
      <c r="X59" s="97">
        <f>Timesheet!Y61</f>
        <v>0</v>
      </c>
      <c r="Y59" s="97">
        <f>Timesheet!Z61</f>
        <v>0</v>
      </c>
      <c r="Z59" s="97">
        <f>Timesheet!AA61</f>
        <v>0</v>
      </c>
      <c r="AA59" s="97">
        <f>Timesheet!AB61</f>
        <v>0</v>
      </c>
      <c r="AB59" s="97">
        <f>Timesheet!AC61</f>
        <v>0</v>
      </c>
      <c r="AC59" s="97">
        <f>Timesheet!AD61</f>
        <v>0</v>
      </c>
      <c r="AD59" s="97">
        <f>Timesheet!AE61</f>
        <v>0</v>
      </c>
      <c r="AE59" s="97">
        <f>Timesheet!AF61</f>
        <v>0</v>
      </c>
      <c r="AF59" s="97">
        <f>Timesheet!AG61</f>
        <v>0</v>
      </c>
      <c r="AG59" s="97">
        <f>Timesheet!AH61</f>
        <v>0</v>
      </c>
      <c r="AH59" s="97">
        <f>Timesheet!AI61</f>
        <v>0</v>
      </c>
      <c r="AI59" s="97">
        <f>Timesheet!AJ61</f>
        <v>0</v>
      </c>
      <c r="AJ59" s="97">
        <f>Timesheet!AK61</f>
        <v>0</v>
      </c>
      <c r="AK59" s="97">
        <f>Timesheet!AL61</f>
        <v>0</v>
      </c>
      <c r="AL59" s="97">
        <f>Timesheet!AM61</f>
        <v>0</v>
      </c>
      <c r="AM59" s="97">
        <f>Timesheet!AN61</f>
        <v>0</v>
      </c>
      <c r="AN59" s="97">
        <f>Timesheet!AO61</f>
        <v>0</v>
      </c>
      <c r="AO59" s="97">
        <f>Timesheet!AP61</f>
        <v>0</v>
      </c>
      <c r="AP59" s="97">
        <f>Timesheet!AQ61</f>
        <v>0</v>
      </c>
      <c r="AQ59" s="97">
        <f>Timesheet!AR61</f>
        <v>0</v>
      </c>
      <c r="AR59" s="97">
        <f>Timesheet!AS61</f>
        <v>0</v>
      </c>
      <c r="AS59" s="97">
        <f>Timesheet!AT61</f>
        <v>0</v>
      </c>
      <c r="AT59" s="97">
        <f>Timesheet!AU61</f>
        <v>0</v>
      </c>
      <c r="AU59" s="97">
        <f>Timesheet!AV61</f>
        <v>0</v>
      </c>
      <c r="AV59" s="97">
        <f>Timesheet!AW61</f>
        <v>0</v>
      </c>
      <c r="AW59" s="97">
        <f>Timesheet!AX61</f>
        <v>0</v>
      </c>
      <c r="AX59" s="97">
        <f>Timesheet!AY61</f>
        <v>0</v>
      </c>
      <c r="AY59" s="97">
        <f>Timesheet!AZ61</f>
        <v>0</v>
      </c>
      <c r="AZ59" s="97">
        <f>Timesheet!BA61</f>
        <v>0</v>
      </c>
      <c r="BA59" s="97">
        <f>Timesheet!BB61</f>
        <v>0</v>
      </c>
      <c r="BB59" s="97">
        <f>Timesheet!BC61</f>
        <v>0</v>
      </c>
      <c r="BC59" s="97">
        <f>Timesheet!BD61</f>
        <v>0</v>
      </c>
      <c r="BD59" s="97">
        <f>Timesheet!BE61</f>
        <v>0</v>
      </c>
      <c r="BE59" s="97">
        <f>Timesheet!BF61</f>
        <v>0</v>
      </c>
      <c r="BF59" s="97">
        <f>Timesheet!BG61</f>
        <v>0</v>
      </c>
      <c r="BG59" s="97">
        <f>Timesheet!BH61</f>
        <v>0</v>
      </c>
      <c r="BH59" s="97">
        <f>Timesheet!BI61</f>
        <v>0</v>
      </c>
      <c r="BI59" s="97">
        <f>Timesheet!BJ61</f>
        <v>0</v>
      </c>
      <c r="BJ59" s="97">
        <f>Timesheet!BK61</f>
        <v>0</v>
      </c>
      <c r="BK59" s="97">
        <f>Timesheet!BL61</f>
        <v>0</v>
      </c>
    </row>
    <row r="60" spans="2:65" hidden="1" outlineLevel="1" x14ac:dyDescent="0.2">
      <c r="B60" s="84" t="s">
        <v>105</v>
      </c>
      <c r="C60" s="97">
        <f>Progress!H61</f>
        <v>0</v>
      </c>
      <c r="D60" s="97">
        <f>Progress!I61</f>
        <v>0</v>
      </c>
      <c r="E60" s="97">
        <f>Progress!J61</f>
        <v>0</v>
      </c>
      <c r="F60" s="97">
        <f>Progress!K61</f>
        <v>0</v>
      </c>
      <c r="G60" s="97">
        <f>Progress!L61</f>
        <v>393.5</v>
      </c>
      <c r="H60" s="97">
        <f>Progress!M61</f>
        <v>730.75</v>
      </c>
      <c r="I60" s="97">
        <f>Progress!N61</f>
        <v>1052.81</v>
      </c>
      <c r="J60" s="97">
        <f>Progress!O61</f>
        <v>1364.78</v>
      </c>
      <c r="K60" s="97">
        <f>Progress!P61</f>
        <v>1650.63</v>
      </c>
      <c r="L60" s="97">
        <f>Progress!Q61</f>
        <v>1870.11</v>
      </c>
      <c r="M60" s="97">
        <f>Progress!R61</f>
        <v>2139.13</v>
      </c>
      <c r="N60" s="97">
        <f>Progress!S61</f>
        <v>2392.44</v>
      </c>
      <c r="O60" s="97">
        <f>Progress!T61</f>
        <v>2690.5099999999993</v>
      </c>
      <c r="P60" s="97">
        <f>Progress!U61</f>
        <v>2986.1800000000003</v>
      </c>
      <c r="Q60" s="97">
        <f>Progress!V61</f>
        <v>3194.2700000000004</v>
      </c>
      <c r="R60" s="97">
        <f>Progress!W61</f>
        <v>3450.55</v>
      </c>
      <c r="S60" s="97">
        <f>Progress!X61</f>
        <v>3739.2200000000003</v>
      </c>
      <c r="T60" s="97">
        <f>Progress!Y61</f>
        <v>0</v>
      </c>
      <c r="U60" s="97">
        <f>Progress!Z61</f>
        <v>0</v>
      </c>
      <c r="V60" s="97">
        <f>Progress!AA61</f>
        <v>0</v>
      </c>
      <c r="W60" s="97">
        <f>Progress!AB61</f>
        <v>0</v>
      </c>
      <c r="X60" s="97">
        <f>Progress!AC61</f>
        <v>0</v>
      </c>
      <c r="Y60" s="97">
        <f>Progress!AD61</f>
        <v>0</v>
      </c>
      <c r="Z60" s="97">
        <f>Progress!AE61</f>
        <v>0</v>
      </c>
      <c r="AA60" s="97">
        <f>Progress!AF61</f>
        <v>0</v>
      </c>
      <c r="AB60" s="97">
        <f>Progress!AG61</f>
        <v>0</v>
      </c>
      <c r="AC60" s="97">
        <f>Progress!AH61</f>
        <v>0</v>
      </c>
      <c r="AD60" s="97">
        <f>Progress!AI61</f>
        <v>0</v>
      </c>
      <c r="AE60" s="97">
        <f>Progress!AJ61</f>
        <v>0</v>
      </c>
      <c r="AF60" s="97">
        <f>Progress!AK61</f>
        <v>0</v>
      </c>
      <c r="AG60" s="97">
        <f>Progress!AL61</f>
        <v>0</v>
      </c>
      <c r="AH60" s="97">
        <f>Progress!AM61</f>
        <v>0</v>
      </c>
      <c r="AI60" s="97">
        <f>Progress!AN61</f>
        <v>0</v>
      </c>
      <c r="AJ60" s="97">
        <f>Progress!AO61</f>
        <v>0</v>
      </c>
      <c r="AK60" s="97">
        <f>Progress!AP61</f>
        <v>0</v>
      </c>
      <c r="AL60" s="97">
        <f>Progress!AQ61</f>
        <v>0</v>
      </c>
      <c r="AM60" s="97">
        <f>Progress!AR61</f>
        <v>0</v>
      </c>
      <c r="AN60" s="97">
        <f>Progress!AS61</f>
        <v>0</v>
      </c>
      <c r="AO60" s="97">
        <f>Progress!AT61</f>
        <v>0</v>
      </c>
      <c r="AP60" s="97">
        <f>Progress!AU61</f>
        <v>0</v>
      </c>
      <c r="AQ60" s="97">
        <f>Progress!AV61</f>
        <v>0</v>
      </c>
      <c r="AR60" s="97">
        <f>Progress!AW61</f>
        <v>0</v>
      </c>
      <c r="AS60" s="97">
        <f>Progress!AX61</f>
        <v>0</v>
      </c>
      <c r="AT60" s="97">
        <f>Progress!AY61</f>
        <v>0</v>
      </c>
      <c r="AU60" s="97">
        <f>Progress!AZ61</f>
        <v>0</v>
      </c>
      <c r="AV60" s="97">
        <f>Progress!BA61</f>
        <v>0</v>
      </c>
      <c r="AW60" s="97">
        <f>Progress!BB61</f>
        <v>0</v>
      </c>
      <c r="AX60" s="97">
        <f>Progress!BC61</f>
        <v>0</v>
      </c>
      <c r="AY60" s="97">
        <f>Progress!BD61</f>
        <v>0</v>
      </c>
      <c r="AZ60" s="97">
        <f>Progress!BE61</f>
        <v>0</v>
      </c>
      <c r="BA60" s="97">
        <f>Progress!BF61</f>
        <v>0</v>
      </c>
      <c r="BB60" s="97">
        <f>Progress!BG61</f>
        <v>0</v>
      </c>
      <c r="BC60" s="97">
        <f>Progress!BH61</f>
        <v>0</v>
      </c>
      <c r="BD60" s="97">
        <f>Progress!BI61</f>
        <v>0</v>
      </c>
      <c r="BE60" s="97">
        <f>Progress!BJ61</f>
        <v>0</v>
      </c>
      <c r="BF60" s="97">
        <f>Progress!BK61</f>
        <v>0</v>
      </c>
      <c r="BG60" s="97">
        <f>Progress!BL61</f>
        <v>0</v>
      </c>
      <c r="BH60" s="97">
        <f>Progress!BM61</f>
        <v>0</v>
      </c>
      <c r="BI60" s="97">
        <f>Progress!BN61</f>
        <v>0</v>
      </c>
      <c r="BJ60" s="97">
        <f>Progress!BO61</f>
        <v>0</v>
      </c>
      <c r="BK60" s="97">
        <f>Progress!BP61</f>
        <v>0</v>
      </c>
    </row>
    <row r="61" spans="2:65" hidden="1" outlineLevel="1" x14ac:dyDescent="0.2">
      <c r="B61" s="86" t="s">
        <v>85</v>
      </c>
      <c r="C61" s="97">
        <f>Forecast!H61</f>
        <v>0</v>
      </c>
      <c r="D61" s="97">
        <f>Forecast!I61</f>
        <v>0</v>
      </c>
      <c r="E61" s="97">
        <f>Forecast!J61</f>
        <v>0</v>
      </c>
      <c r="F61" s="97">
        <f>Forecast!K61</f>
        <v>0</v>
      </c>
      <c r="G61" s="97">
        <f>Forecast!L61</f>
        <v>0</v>
      </c>
      <c r="H61" s="97">
        <f>Forecast!M61</f>
        <v>0</v>
      </c>
      <c r="I61" s="97">
        <f>Forecast!N61</f>
        <v>0</v>
      </c>
      <c r="J61" s="97">
        <f>Forecast!O61</f>
        <v>0</v>
      </c>
      <c r="K61" s="97">
        <f>Forecast!P61</f>
        <v>0</v>
      </c>
      <c r="L61" s="97">
        <f>Forecast!Q61</f>
        <v>0</v>
      </c>
      <c r="M61" s="97">
        <f>Forecast!R61</f>
        <v>0</v>
      </c>
      <c r="N61" s="97">
        <f>Forecast!S61</f>
        <v>0</v>
      </c>
      <c r="O61" s="97">
        <f>Forecast!T61</f>
        <v>0</v>
      </c>
      <c r="P61" s="97">
        <f>Forecast!U61</f>
        <v>0</v>
      </c>
      <c r="Q61" s="97">
        <f>Forecast!V61</f>
        <v>0</v>
      </c>
      <c r="R61" s="97">
        <f>Forecast!W61</f>
        <v>0</v>
      </c>
      <c r="S61" s="97">
        <f>Forecast!X61</f>
        <v>0</v>
      </c>
      <c r="T61" s="97">
        <f>Forecast!Y61</f>
        <v>426.18000000000006</v>
      </c>
      <c r="U61" s="97">
        <f>Forecast!Z61</f>
        <v>435.18000000000006</v>
      </c>
      <c r="V61" s="97">
        <f>Forecast!AA61</f>
        <v>341.53999999999996</v>
      </c>
      <c r="W61" s="97">
        <f>Forecast!AB61</f>
        <v>526.29</v>
      </c>
      <c r="X61" s="97">
        <f>Forecast!AC61</f>
        <v>552</v>
      </c>
      <c r="Y61" s="97">
        <f>Forecast!AD61</f>
        <v>579.33000000000004</v>
      </c>
      <c r="Z61" s="97">
        <f>Forecast!AE61</f>
        <v>606.32000000000005</v>
      </c>
      <c r="AA61" s="97">
        <f>Forecast!AF61</f>
        <v>417.12</v>
      </c>
      <c r="AB61" s="97">
        <f>Forecast!AG61</f>
        <v>511.67</v>
      </c>
      <c r="AC61" s="97">
        <f>Forecast!AH61</f>
        <v>544.56999999999994</v>
      </c>
      <c r="AD61" s="97">
        <f>Forecast!AI61</f>
        <v>503.49000000000007</v>
      </c>
      <c r="AE61" s="97">
        <f>Forecast!AJ61</f>
        <v>523.49</v>
      </c>
      <c r="AF61" s="97">
        <f>Forecast!AK61</f>
        <v>485.04999999999995</v>
      </c>
      <c r="AG61" s="97">
        <f>Forecast!AL61</f>
        <v>460.24</v>
      </c>
      <c r="AH61" s="97">
        <f>Forecast!AM61</f>
        <v>539.79</v>
      </c>
      <c r="AI61" s="97">
        <f>Forecast!AN61</f>
        <v>510.67</v>
      </c>
      <c r="AJ61" s="97">
        <f>Forecast!AO61</f>
        <v>411.3</v>
      </c>
      <c r="AK61" s="97">
        <f>Forecast!AP61</f>
        <v>0</v>
      </c>
      <c r="AL61" s="97">
        <f>Forecast!AQ61</f>
        <v>0</v>
      </c>
      <c r="AM61" s="97">
        <f>Forecast!AR61</f>
        <v>345.51</v>
      </c>
      <c r="AN61" s="97">
        <f>Forecast!AS61</f>
        <v>286.02</v>
      </c>
      <c r="AO61" s="97">
        <f>Forecast!AT61</f>
        <v>256.04000000000002</v>
      </c>
      <c r="AP61" s="97">
        <f>Forecast!AU61</f>
        <v>254.32</v>
      </c>
      <c r="AQ61" s="97">
        <f>Forecast!AV61</f>
        <v>258.46999999999997</v>
      </c>
      <c r="AR61" s="97">
        <f>Forecast!AW61</f>
        <v>266.75</v>
      </c>
      <c r="AS61" s="97">
        <f>Forecast!AX61</f>
        <v>175.41000000000003</v>
      </c>
      <c r="AT61" s="97">
        <f>Forecast!AY61</f>
        <v>93.179999999999993</v>
      </c>
      <c r="AU61" s="97">
        <f>Forecast!AZ61</f>
        <v>38.42</v>
      </c>
      <c r="AV61" s="97">
        <f>Forecast!BA61</f>
        <v>25.4</v>
      </c>
      <c r="AW61" s="97">
        <f>Forecast!BB61</f>
        <v>14.899999999999999</v>
      </c>
      <c r="AX61" s="97">
        <f>Forecast!BC61</f>
        <v>25.229999999999997</v>
      </c>
      <c r="AY61" s="97">
        <f>Forecast!BD61</f>
        <v>27.87</v>
      </c>
      <c r="AZ61" s="97">
        <f>Forecast!BE61</f>
        <v>24.1</v>
      </c>
      <c r="BA61" s="97">
        <f>Forecast!BF61</f>
        <v>7.4</v>
      </c>
      <c r="BB61" s="97">
        <f>Forecast!BG61</f>
        <v>2.5</v>
      </c>
      <c r="BC61" s="97">
        <f>Forecast!BH61</f>
        <v>4.17</v>
      </c>
      <c r="BD61" s="97">
        <f>Forecast!BI61</f>
        <v>11.569999999999999</v>
      </c>
      <c r="BE61" s="97">
        <f>Forecast!BJ61</f>
        <v>22.5</v>
      </c>
      <c r="BF61" s="97">
        <f>Forecast!BK61</f>
        <v>41.5</v>
      </c>
      <c r="BG61" s="97">
        <f>Forecast!BL61</f>
        <v>31.27</v>
      </c>
      <c r="BH61" s="97">
        <f>Forecast!BM61</f>
        <v>35.799999999999997</v>
      </c>
      <c r="BI61" s="97">
        <f>Forecast!BN61</f>
        <v>40.700000000000003</v>
      </c>
      <c r="BJ61" s="97">
        <f>Forecast!BO61</f>
        <v>31.5</v>
      </c>
      <c r="BK61" s="97">
        <f>Forecast!BP61</f>
        <v>22.5</v>
      </c>
    </row>
    <row r="62" spans="2:65" hidden="1" outlineLevel="1" x14ac:dyDescent="0.2">
      <c r="B62" s="96" t="s">
        <v>104</v>
      </c>
      <c r="C62" s="93">
        <f>+Report!E19+Report!E23+Report!E37+Report!E41+Report!E45+Report!E49</f>
        <v>14456.5</v>
      </c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</row>
    <row r="63" spans="2:65" collapsed="1" x14ac:dyDescent="0.2"/>
    <row r="64" spans="2:65" x14ac:dyDescent="0.2">
      <c r="Q64" s="12"/>
    </row>
    <row r="68" spans="3:15" x14ac:dyDescent="0.2">
      <c r="O68" s="12"/>
    </row>
    <row r="70" spans="3:15" x14ac:dyDescent="0.2">
      <c r="C70" s="48"/>
      <c r="D70" s="48"/>
      <c r="E70" s="48"/>
      <c r="F70" s="48"/>
      <c r="G70" s="48"/>
      <c r="H70" s="48"/>
      <c r="I70" s="48"/>
    </row>
    <row r="73" spans="3:15" x14ac:dyDescent="0.2">
      <c r="O73" s="12"/>
    </row>
    <row r="75" spans="3:15" x14ac:dyDescent="0.2">
      <c r="C75" s="48"/>
      <c r="D75" s="48"/>
      <c r="E75" s="48"/>
      <c r="F75" s="48"/>
      <c r="G75" s="48"/>
      <c r="H75" s="48"/>
      <c r="I75" s="48"/>
    </row>
    <row r="78" spans="3:15" x14ac:dyDescent="0.2">
      <c r="O78" s="12"/>
    </row>
    <row r="80" spans="3:15" x14ac:dyDescent="0.2">
      <c r="C80" s="48"/>
      <c r="D80" s="48"/>
      <c r="E80" s="48"/>
      <c r="F80" s="48"/>
      <c r="G80" s="48"/>
      <c r="H80" s="48"/>
      <c r="I80" s="48"/>
    </row>
    <row r="81" spans="2:65" x14ac:dyDescent="0.2">
      <c r="C81" s="48"/>
      <c r="D81" s="48"/>
      <c r="E81" s="48"/>
      <c r="F81" s="48"/>
      <c r="G81" s="48"/>
      <c r="H81" s="48"/>
      <c r="I81" s="48"/>
      <c r="Q81" s="48"/>
    </row>
    <row r="82" spans="2:65" x14ac:dyDescent="0.2">
      <c r="C82" s="48"/>
      <c r="D82" s="48"/>
      <c r="E82" s="48"/>
      <c r="F82" s="48"/>
      <c r="G82" s="48"/>
      <c r="H82" s="48"/>
      <c r="I82" s="48"/>
      <c r="W82" s="48"/>
    </row>
    <row r="83" spans="2:65" x14ac:dyDescent="0.2">
      <c r="C83" s="48"/>
      <c r="D83" s="48"/>
      <c r="E83" s="48"/>
      <c r="F83" s="48"/>
      <c r="G83" s="48"/>
      <c r="H83" s="48"/>
      <c r="I83" s="48"/>
      <c r="O83" s="48"/>
    </row>
    <row r="90" spans="2:65" x14ac:dyDescent="0.2">
      <c r="B90" s="98" t="str">
        <f>+B45</f>
        <v>Reporting Period (End)</v>
      </c>
      <c r="C90" s="90">
        <f t="shared" ref="C90:BK90" si="8">C45</f>
        <v>42125</v>
      </c>
      <c r="D90" s="90">
        <f t="shared" si="8"/>
        <v>42132</v>
      </c>
      <c r="E90" s="90">
        <f t="shared" si="8"/>
        <v>42139</v>
      </c>
      <c r="F90" s="90">
        <f t="shared" si="8"/>
        <v>42146</v>
      </c>
      <c r="G90" s="90">
        <f t="shared" si="8"/>
        <v>42153</v>
      </c>
      <c r="H90" s="90">
        <f t="shared" si="8"/>
        <v>42160</v>
      </c>
      <c r="I90" s="90">
        <f t="shared" si="8"/>
        <v>42167</v>
      </c>
      <c r="J90" s="90">
        <f t="shared" si="8"/>
        <v>42174</v>
      </c>
      <c r="K90" s="90">
        <f t="shared" si="8"/>
        <v>42181</v>
      </c>
      <c r="L90" s="90">
        <f t="shared" si="8"/>
        <v>42188</v>
      </c>
      <c r="M90" s="90">
        <f t="shared" si="8"/>
        <v>42195</v>
      </c>
      <c r="N90" s="90">
        <f t="shared" si="8"/>
        <v>42202</v>
      </c>
      <c r="O90" s="90">
        <f t="shared" si="8"/>
        <v>42209</v>
      </c>
      <c r="P90" s="90">
        <f t="shared" si="8"/>
        <v>42216</v>
      </c>
      <c r="Q90" s="90">
        <f t="shared" si="8"/>
        <v>42223</v>
      </c>
      <c r="R90" s="90">
        <f t="shared" si="8"/>
        <v>42230</v>
      </c>
      <c r="S90" s="90">
        <f t="shared" si="8"/>
        <v>42237</v>
      </c>
      <c r="T90" s="90">
        <f t="shared" si="8"/>
        <v>42244</v>
      </c>
      <c r="U90" s="90">
        <f t="shared" si="8"/>
        <v>42251</v>
      </c>
      <c r="V90" s="90">
        <f t="shared" si="8"/>
        <v>42258</v>
      </c>
      <c r="W90" s="90">
        <f t="shared" si="8"/>
        <v>42265</v>
      </c>
      <c r="X90" s="90">
        <f t="shared" si="8"/>
        <v>42272</v>
      </c>
      <c r="Y90" s="90">
        <f t="shared" si="8"/>
        <v>42279</v>
      </c>
      <c r="Z90" s="90">
        <f t="shared" si="8"/>
        <v>42286</v>
      </c>
      <c r="AA90" s="90">
        <f t="shared" si="8"/>
        <v>42293</v>
      </c>
      <c r="AB90" s="90">
        <f t="shared" si="8"/>
        <v>42300</v>
      </c>
      <c r="AC90" s="90">
        <f t="shared" si="8"/>
        <v>42307</v>
      </c>
      <c r="AD90" s="90">
        <f t="shared" si="8"/>
        <v>42314</v>
      </c>
      <c r="AE90" s="90">
        <f t="shared" si="8"/>
        <v>42321</v>
      </c>
      <c r="AF90" s="90">
        <f t="shared" si="8"/>
        <v>42328</v>
      </c>
      <c r="AG90" s="90">
        <f t="shared" si="8"/>
        <v>42335</v>
      </c>
      <c r="AH90" s="90">
        <f t="shared" si="8"/>
        <v>42342</v>
      </c>
      <c r="AI90" s="90">
        <f t="shared" si="8"/>
        <v>42349</v>
      </c>
      <c r="AJ90" s="90">
        <f t="shared" si="8"/>
        <v>42356</v>
      </c>
      <c r="AK90" s="90">
        <f t="shared" si="8"/>
        <v>42363</v>
      </c>
      <c r="AL90" s="90">
        <f t="shared" si="8"/>
        <v>42370</v>
      </c>
      <c r="AM90" s="90">
        <f t="shared" si="8"/>
        <v>42377</v>
      </c>
      <c r="AN90" s="90">
        <f t="shared" si="8"/>
        <v>42384</v>
      </c>
      <c r="AO90" s="90">
        <f t="shared" si="8"/>
        <v>42391</v>
      </c>
      <c r="AP90" s="90">
        <f t="shared" si="8"/>
        <v>42398</v>
      </c>
      <c r="AQ90" s="90">
        <f t="shared" si="8"/>
        <v>42405</v>
      </c>
      <c r="AR90" s="90">
        <f t="shared" si="8"/>
        <v>42412</v>
      </c>
      <c r="AS90" s="90">
        <f t="shared" si="8"/>
        <v>42419</v>
      </c>
      <c r="AT90" s="90">
        <f t="shared" si="8"/>
        <v>42426</v>
      </c>
      <c r="AU90" s="90">
        <f t="shared" si="8"/>
        <v>42433</v>
      </c>
      <c r="AV90" s="90">
        <f t="shared" si="8"/>
        <v>42440</v>
      </c>
      <c r="AW90" s="90">
        <f t="shared" si="8"/>
        <v>42447</v>
      </c>
      <c r="AX90" s="90">
        <f t="shared" si="8"/>
        <v>42454</v>
      </c>
      <c r="AY90" s="90">
        <f t="shared" si="8"/>
        <v>42461</v>
      </c>
      <c r="AZ90" s="90">
        <f t="shared" si="8"/>
        <v>42468</v>
      </c>
      <c r="BA90" s="90">
        <f t="shared" si="8"/>
        <v>42475</v>
      </c>
      <c r="BB90" s="90">
        <f t="shared" si="8"/>
        <v>42482</v>
      </c>
      <c r="BC90" s="90">
        <f t="shared" si="8"/>
        <v>42489</v>
      </c>
      <c r="BD90" s="90">
        <f t="shared" si="8"/>
        <v>42496</v>
      </c>
      <c r="BE90" s="90">
        <f t="shared" si="8"/>
        <v>42503</v>
      </c>
      <c r="BF90" s="90">
        <f t="shared" si="8"/>
        <v>42510</v>
      </c>
      <c r="BG90" s="90">
        <f t="shared" si="8"/>
        <v>42517</v>
      </c>
      <c r="BH90" s="90">
        <f t="shared" si="8"/>
        <v>42524</v>
      </c>
      <c r="BI90" s="90">
        <f t="shared" si="8"/>
        <v>42531</v>
      </c>
      <c r="BJ90" s="90">
        <f t="shared" si="8"/>
        <v>42538</v>
      </c>
      <c r="BK90" s="90">
        <f t="shared" si="8"/>
        <v>42545</v>
      </c>
      <c r="BM90" s="87"/>
    </row>
    <row r="91" spans="2:65" x14ac:dyDescent="0.2">
      <c r="B91" s="83" t="s">
        <v>95</v>
      </c>
      <c r="C91" s="100">
        <f>IFERROR(C46/C$56,0)</f>
        <v>1.7802500000000001</v>
      </c>
      <c r="D91" s="100">
        <f>IFERROR((D46-C46)/D$56,0)</f>
        <v>2.2682499999999997</v>
      </c>
      <c r="E91" s="100">
        <f t="shared" ref="E91:BK91" si="9">IFERROR((E46-D46)/E$56,0)</f>
        <v>2.7882500000000006</v>
      </c>
      <c r="F91" s="100">
        <f t="shared" si="9"/>
        <v>2.0062499999999996</v>
      </c>
      <c r="G91" s="100">
        <f t="shared" si="9"/>
        <v>1.3957499999999996</v>
      </c>
      <c r="H91" s="100">
        <f t="shared" si="9"/>
        <v>8.8285</v>
      </c>
      <c r="I91" s="100">
        <f t="shared" si="9"/>
        <v>8.7429999999999986</v>
      </c>
      <c r="J91" s="100">
        <f t="shared" si="9"/>
        <v>8.6855000000000011</v>
      </c>
      <c r="K91" s="100">
        <f t="shared" si="9"/>
        <v>6.8767500000000039</v>
      </c>
      <c r="L91" s="100">
        <f t="shared" si="9"/>
        <v>6.8775000000000048</v>
      </c>
      <c r="M91" s="100">
        <f t="shared" si="9"/>
        <v>6.7079999999999931</v>
      </c>
      <c r="N91" s="100">
        <f t="shared" si="9"/>
        <v>9.1417500000000018</v>
      </c>
      <c r="O91" s="100">
        <f t="shared" si="9"/>
        <v>10.923250000000007</v>
      </c>
      <c r="P91" s="100">
        <f t="shared" si="9"/>
        <v>10.863499999999988</v>
      </c>
      <c r="Q91" s="100">
        <f t="shared" si="9"/>
        <v>11.101249999999993</v>
      </c>
      <c r="R91" s="100">
        <f t="shared" si="9"/>
        <v>11.23950000000001</v>
      </c>
      <c r="S91" s="100">
        <f t="shared" si="9"/>
        <v>11.323500000000013</v>
      </c>
      <c r="T91" s="100">
        <f t="shared" si="9"/>
        <v>11.08299999999997</v>
      </c>
      <c r="U91" s="100">
        <f t="shared" si="9"/>
        <v>10.53425000000002</v>
      </c>
      <c r="V91" s="100">
        <f t="shared" si="9"/>
        <v>10.168437499999982</v>
      </c>
      <c r="W91" s="100">
        <f t="shared" si="9"/>
        <v>12.242999999999984</v>
      </c>
      <c r="X91" s="100">
        <f t="shared" si="9"/>
        <v>11.376750000000039</v>
      </c>
      <c r="Y91" s="100">
        <f t="shared" si="9"/>
        <v>11.3</v>
      </c>
      <c r="Z91" s="100">
        <f t="shared" si="9"/>
        <v>10.972749999999973</v>
      </c>
      <c r="AA91" s="100">
        <f t="shared" si="9"/>
        <v>10.51437500000003</v>
      </c>
      <c r="AB91" s="100">
        <f t="shared" si="9"/>
        <v>10.483249999999975</v>
      </c>
      <c r="AC91" s="100">
        <f t="shared" si="9"/>
        <v>12.199249999999983</v>
      </c>
      <c r="AD91" s="100">
        <f t="shared" si="9"/>
        <v>11.821500000000015</v>
      </c>
      <c r="AE91" s="100">
        <f t="shared" si="9"/>
        <v>11.432999999999993</v>
      </c>
      <c r="AF91" s="100">
        <f t="shared" si="9"/>
        <v>11.874000000000024</v>
      </c>
      <c r="AG91" s="100">
        <f t="shared" si="9"/>
        <v>10.826750000000038</v>
      </c>
      <c r="AH91" s="100">
        <f t="shared" si="9"/>
        <v>12.884749999999986</v>
      </c>
      <c r="AI91" s="100">
        <f t="shared" si="9"/>
        <v>12.419749999999976</v>
      </c>
      <c r="AJ91" s="100">
        <f t="shared" si="9"/>
        <v>9.4650000000000087</v>
      </c>
      <c r="AK91" s="100">
        <f t="shared" si="9"/>
        <v>0</v>
      </c>
      <c r="AL91" s="100">
        <f t="shared" si="9"/>
        <v>0</v>
      </c>
      <c r="AM91" s="100">
        <f t="shared" si="9"/>
        <v>7.0287499999999907</v>
      </c>
      <c r="AN91" s="100">
        <f t="shared" si="9"/>
        <v>6.2622499999999945</v>
      </c>
      <c r="AO91" s="100">
        <f t="shared" si="9"/>
        <v>5.9945000000000164</v>
      </c>
      <c r="AP91" s="100">
        <f t="shared" si="9"/>
        <v>6.12175000000002</v>
      </c>
      <c r="AQ91" s="100">
        <f t="shared" si="9"/>
        <v>6.4312500000000004</v>
      </c>
      <c r="AR91" s="100">
        <f t="shared" si="9"/>
        <v>6.7809999999999491</v>
      </c>
      <c r="AS91" s="100">
        <f t="shared" si="9"/>
        <v>5.6890625000000341</v>
      </c>
      <c r="AT91" s="100">
        <f t="shared" si="9"/>
        <v>2.4417500000000016</v>
      </c>
      <c r="AU91" s="100">
        <f t="shared" si="9"/>
        <v>0.99049999999997451</v>
      </c>
      <c r="AV91" s="100">
        <f t="shared" si="9"/>
        <v>0.6725000000000364</v>
      </c>
      <c r="AW91" s="100">
        <f t="shared" si="9"/>
        <v>0.40999999999994541</v>
      </c>
      <c r="AX91" s="100">
        <f t="shared" si="9"/>
        <v>0.82593750000000909</v>
      </c>
      <c r="AY91" s="100">
        <f t="shared" si="9"/>
        <v>0.73425000000002005</v>
      </c>
      <c r="AZ91" s="100">
        <f t="shared" si="9"/>
        <v>0.64000000000000912</v>
      </c>
      <c r="BA91" s="100">
        <f t="shared" si="9"/>
        <v>0.2224999999999909</v>
      </c>
      <c r="BB91" s="100">
        <f t="shared" si="9"/>
        <v>0.1</v>
      </c>
      <c r="BC91" s="100">
        <f t="shared" si="9"/>
        <v>0.14175000000000182</v>
      </c>
      <c r="BD91" s="100">
        <f t="shared" si="9"/>
        <v>0.32649999999998724</v>
      </c>
      <c r="BE91" s="100">
        <f t="shared" si="9"/>
        <v>0.6</v>
      </c>
      <c r="BF91" s="100">
        <f t="shared" si="9"/>
        <v>1.075</v>
      </c>
      <c r="BG91" s="100">
        <f t="shared" si="9"/>
        <v>1.0146875000000364</v>
      </c>
      <c r="BH91" s="100">
        <f t="shared" si="9"/>
        <v>0.93250000000002731</v>
      </c>
      <c r="BI91" s="100">
        <f t="shared" si="9"/>
        <v>1.0549999999999726</v>
      </c>
      <c r="BJ91" s="100">
        <f t="shared" si="9"/>
        <v>0.82499999999999996</v>
      </c>
      <c r="BK91" s="100">
        <f t="shared" si="9"/>
        <v>0.58499999999999086</v>
      </c>
    </row>
    <row r="92" spans="2:65" x14ac:dyDescent="0.2">
      <c r="B92" s="85" t="s">
        <v>93</v>
      </c>
      <c r="C92" s="100">
        <f>IFERROR(C59/C$56,0)</f>
        <v>0.52500000000000002</v>
      </c>
      <c r="D92" s="100">
        <f t="shared" ref="D92:BK92" si="10">IFERROR(D59/D$56,0)</f>
        <v>1.2625</v>
      </c>
      <c r="E92" s="100">
        <f t="shared" si="10"/>
        <v>2.7124999999999999</v>
      </c>
      <c r="F92" s="100">
        <f t="shared" si="10"/>
        <v>2.375</v>
      </c>
      <c r="G92" s="100">
        <f t="shared" si="10"/>
        <v>3.4375</v>
      </c>
      <c r="H92" s="100">
        <f t="shared" si="10"/>
        <v>6.4625000000000004</v>
      </c>
      <c r="I92" s="100">
        <f t="shared" si="10"/>
        <v>9.2249999999999996</v>
      </c>
      <c r="J92" s="100">
        <f t="shared" si="10"/>
        <v>7.5125000000000002</v>
      </c>
      <c r="K92" s="100">
        <f t="shared" si="10"/>
        <v>7.55</v>
      </c>
      <c r="L92" s="100">
        <f t="shared" si="10"/>
        <v>7.7109375</v>
      </c>
      <c r="M92" s="100">
        <f t="shared" si="10"/>
        <v>7.4124999999999996</v>
      </c>
      <c r="N92" s="100">
        <f t="shared" si="10"/>
        <v>7.8</v>
      </c>
      <c r="O92" s="100">
        <f t="shared" si="10"/>
        <v>7.6062500000000002</v>
      </c>
      <c r="P92" s="100">
        <f t="shared" si="10"/>
        <v>7.65</v>
      </c>
      <c r="Q92" s="100">
        <f t="shared" si="10"/>
        <v>8.3125</v>
      </c>
      <c r="R92" s="100">
        <f t="shared" si="10"/>
        <v>8.6750000000000007</v>
      </c>
      <c r="S92" s="100">
        <f t="shared" si="10"/>
        <v>5.9375</v>
      </c>
      <c r="T92" s="100">
        <f t="shared" si="10"/>
        <v>0</v>
      </c>
      <c r="U92" s="100">
        <f t="shared" si="10"/>
        <v>0</v>
      </c>
      <c r="V92" s="100">
        <f t="shared" si="10"/>
        <v>0</v>
      </c>
      <c r="W92" s="100">
        <f t="shared" si="10"/>
        <v>0</v>
      </c>
      <c r="X92" s="100">
        <f t="shared" si="10"/>
        <v>0</v>
      </c>
      <c r="Y92" s="100">
        <f t="shared" si="10"/>
        <v>0</v>
      </c>
      <c r="Z92" s="100">
        <f t="shared" si="10"/>
        <v>0</v>
      </c>
      <c r="AA92" s="100">
        <f t="shared" si="10"/>
        <v>0</v>
      </c>
      <c r="AB92" s="100">
        <f t="shared" si="10"/>
        <v>0</v>
      </c>
      <c r="AC92" s="100">
        <f t="shared" si="10"/>
        <v>0</v>
      </c>
      <c r="AD92" s="100">
        <f t="shared" si="10"/>
        <v>0</v>
      </c>
      <c r="AE92" s="100">
        <f t="shared" si="10"/>
        <v>0</v>
      </c>
      <c r="AF92" s="100">
        <f t="shared" si="10"/>
        <v>0</v>
      </c>
      <c r="AG92" s="100">
        <f t="shared" si="10"/>
        <v>0</v>
      </c>
      <c r="AH92" s="100">
        <f t="shared" si="10"/>
        <v>0</v>
      </c>
      <c r="AI92" s="100">
        <f t="shared" si="10"/>
        <v>0</v>
      </c>
      <c r="AJ92" s="100">
        <f t="shared" si="10"/>
        <v>0</v>
      </c>
      <c r="AK92" s="100">
        <f t="shared" si="10"/>
        <v>0</v>
      </c>
      <c r="AL92" s="100">
        <f t="shared" si="10"/>
        <v>0</v>
      </c>
      <c r="AM92" s="100">
        <f t="shared" si="10"/>
        <v>0</v>
      </c>
      <c r="AN92" s="100">
        <f t="shared" si="10"/>
        <v>0</v>
      </c>
      <c r="AO92" s="100">
        <f t="shared" si="10"/>
        <v>0</v>
      </c>
      <c r="AP92" s="100">
        <f t="shared" si="10"/>
        <v>0</v>
      </c>
      <c r="AQ92" s="100">
        <f t="shared" si="10"/>
        <v>0</v>
      </c>
      <c r="AR92" s="100">
        <f t="shared" si="10"/>
        <v>0</v>
      </c>
      <c r="AS92" s="100">
        <f t="shared" si="10"/>
        <v>0</v>
      </c>
      <c r="AT92" s="100">
        <f t="shared" si="10"/>
        <v>0</v>
      </c>
      <c r="AU92" s="100">
        <f t="shared" si="10"/>
        <v>0</v>
      </c>
      <c r="AV92" s="100">
        <f t="shared" si="10"/>
        <v>0</v>
      </c>
      <c r="AW92" s="100">
        <f t="shared" si="10"/>
        <v>0</v>
      </c>
      <c r="AX92" s="100">
        <f t="shared" si="10"/>
        <v>0</v>
      </c>
      <c r="AY92" s="100">
        <f t="shared" si="10"/>
        <v>0</v>
      </c>
      <c r="AZ92" s="100">
        <f t="shared" si="10"/>
        <v>0</v>
      </c>
      <c r="BA92" s="100">
        <f t="shared" si="10"/>
        <v>0</v>
      </c>
      <c r="BB92" s="100">
        <f t="shared" si="10"/>
        <v>0</v>
      </c>
      <c r="BC92" s="100">
        <f t="shared" si="10"/>
        <v>0</v>
      </c>
      <c r="BD92" s="100">
        <f t="shared" si="10"/>
        <v>0</v>
      </c>
      <c r="BE92" s="100">
        <f t="shared" si="10"/>
        <v>0</v>
      </c>
      <c r="BF92" s="100">
        <f t="shared" si="10"/>
        <v>0</v>
      </c>
      <c r="BG92" s="100">
        <f t="shared" si="10"/>
        <v>0</v>
      </c>
      <c r="BH92" s="100">
        <f t="shared" si="10"/>
        <v>0</v>
      </c>
      <c r="BI92" s="100">
        <f t="shared" si="10"/>
        <v>0</v>
      </c>
      <c r="BJ92" s="100">
        <f t="shared" si="10"/>
        <v>0</v>
      </c>
      <c r="BK92" s="100">
        <f t="shared" si="10"/>
        <v>0</v>
      </c>
    </row>
    <row r="93" spans="2:65" x14ac:dyDescent="0.2">
      <c r="B93" s="99" t="s">
        <v>94</v>
      </c>
      <c r="C93" s="100">
        <f t="shared" ref="C93:BK93" si="11">IFERROR(C61/C$56,0)</f>
        <v>0</v>
      </c>
      <c r="D93" s="100">
        <f t="shared" si="11"/>
        <v>0</v>
      </c>
      <c r="E93" s="100">
        <f t="shared" si="11"/>
        <v>0</v>
      </c>
      <c r="F93" s="100">
        <f t="shared" si="11"/>
        <v>0</v>
      </c>
      <c r="G93" s="100">
        <f t="shared" si="11"/>
        <v>0</v>
      </c>
      <c r="H93" s="100">
        <f t="shared" si="11"/>
        <v>0</v>
      </c>
      <c r="I93" s="100">
        <f t="shared" si="11"/>
        <v>0</v>
      </c>
      <c r="J93" s="100">
        <f t="shared" si="11"/>
        <v>0</v>
      </c>
      <c r="K93" s="100">
        <f t="shared" si="11"/>
        <v>0</v>
      </c>
      <c r="L93" s="100">
        <f t="shared" si="11"/>
        <v>0</v>
      </c>
      <c r="M93" s="100">
        <f t="shared" si="11"/>
        <v>0</v>
      </c>
      <c r="N93" s="100">
        <f t="shared" si="11"/>
        <v>0</v>
      </c>
      <c r="O93" s="100">
        <f t="shared" si="11"/>
        <v>0</v>
      </c>
      <c r="P93" s="100">
        <f t="shared" si="11"/>
        <v>0</v>
      </c>
      <c r="Q93" s="100">
        <f t="shared" si="11"/>
        <v>0</v>
      </c>
      <c r="R93" s="100">
        <f t="shared" si="11"/>
        <v>0</v>
      </c>
      <c r="S93" s="100">
        <f t="shared" si="11"/>
        <v>0</v>
      </c>
      <c r="T93" s="100">
        <f t="shared" si="11"/>
        <v>10.654500000000002</v>
      </c>
      <c r="U93" s="100">
        <f t="shared" si="11"/>
        <v>10.879500000000002</v>
      </c>
      <c r="V93" s="100">
        <f t="shared" si="11"/>
        <v>10.673124999999999</v>
      </c>
      <c r="W93" s="100">
        <f t="shared" si="11"/>
        <v>13.157249999999999</v>
      </c>
      <c r="X93" s="100">
        <f t="shared" si="11"/>
        <v>13.8</v>
      </c>
      <c r="Y93" s="100">
        <f t="shared" si="11"/>
        <v>14.483250000000002</v>
      </c>
      <c r="Z93" s="100">
        <f t="shared" si="11"/>
        <v>15.158000000000001</v>
      </c>
      <c r="AA93" s="100">
        <f t="shared" si="11"/>
        <v>13.035</v>
      </c>
      <c r="AB93" s="100">
        <f t="shared" si="11"/>
        <v>12.79175</v>
      </c>
      <c r="AC93" s="100">
        <f t="shared" si="11"/>
        <v>13.614249999999998</v>
      </c>
      <c r="AD93" s="100">
        <f t="shared" si="11"/>
        <v>12.587250000000001</v>
      </c>
      <c r="AE93" s="100">
        <f t="shared" si="11"/>
        <v>13.087250000000001</v>
      </c>
      <c r="AF93" s="100">
        <f t="shared" si="11"/>
        <v>12.126249999999999</v>
      </c>
      <c r="AG93" s="100">
        <f t="shared" si="11"/>
        <v>11.506</v>
      </c>
      <c r="AH93" s="100">
        <f t="shared" si="11"/>
        <v>13.49475</v>
      </c>
      <c r="AI93" s="100">
        <f t="shared" si="11"/>
        <v>12.76675</v>
      </c>
      <c r="AJ93" s="100">
        <f t="shared" si="11"/>
        <v>10.282500000000001</v>
      </c>
      <c r="AK93" s="100">
        <f t="shared" si="11"/>
        <v>0</v>
      </c>
      <c r="AL93" s="100">
        <f t="shared" si="11"/>
        <v>0</v>
      </c>
      <c r="AM93" s="100">
        <f t="shared" si="11"/>
        <v>8.6377500000000005</v>
      </c>
      <c r="AN93" s="100">
        <f t="shared" si="11"/>
        <v>7.1504999999999992</v>
      </c>
      <c r="AO93" s="100">
        <f t="shared" si="11"/>
        <v>6.4010000000000007</v>
      </c>
      <c r="AP93" s="100">
        <f t="shared" si="11"/>
        <v>6.3579999999999997</v>
      </c>
      <c r="AQ93" s="100">
        <f t="shared" si="11"/>
        <v>6.4617499999999994</v>
      </c>
      <c r="AR93" s="100">
        <f t="shared" si="11"/>
        <v>6.6687500000000002</v>
      </c>
      <c r="AS93" s="100">
        <f t="shared" si="11"/>
        <v>5.4815625000000008</v>
      </c>
      <c r="AT93" s="100">
        <f t="shared" si="11"/>
        <v>2.3294999999999999</v>
      </c>
      <c r="AU93" s="100">
        <f t="shared" si="11"/>
        <v>0.96050000000000002</v>
      </c>
      <c r="AV93" s="100">
        <f t="shared" si="11"/>
        <v>0.63500000000000001</v>
      </c>
      <c r="AW93" s="100">
        <f t="shared" si="11"/>
        <v>0.37249999999999994</v>
      </c>
      <c r="AX93" s="100">
        <f t="shared" si="11"/>
        <v>0.7884374999999999</v>
      </c>
      <c r="AY93" s="100">
        <f t="shared" si="11"/>
        <v>0.69674999999999998</v>
      </c>
      <c r="AZ93" s="100">
        <f t="shared" si="11"/>
        <v>0.60250000000000004</v>
      </c>
      <c r="BA93" s="100">
        <f t="shared" si="11"/>
        <v>0.185</v>
      </c>
      <c r="BB93" s="100">
        <f t="shared" si="11"/>
        <v>6.25E-2</v>
      </c>
      <c r="BC93" s="100">
        <f t="shared" si="11"/>
        <v>0.10425</v>
      </c>
      <c r="BD93" s="100">
        <f t="shared" si="11"/>
        <v>0.28924999999999995</v>
      </c>
      <c r="BE93" s="100">
        <f t="shared" si="11"/>
        <v>0.5625</v>
      </c>
      <c r="BF93" s="100">
        <f t="shared" si="11"/>
        <v>1.0375000000000001</v>
      </c>
      <c r="BG93" s="100">
        <f t="shared" si="11"/>
        <v>0.97718749999999999</v>
      </c>
      <c r="BH93" s="100">
        <f t="shared" si="11"/>
        <v>0.89499999999999991</v>
      </c>
      <c r="BI93" s="100">
        <f t="shared" si="11"/>
        <v>1.0175000000000001</v>
      </c>
      <c r="BJ93" s="100">
        <f t="shared" si="11"/>
        <v>0.78749999999999998</v>
      </c>
      <c r="BK93" s="100">
        <f t="shared" si="11"/>
        <v>0.5625</v>
      </c>
    </row>
    <row r="94" spans="2:65" x14ac:dyDescent="0.2">
      <c r="B94" s="95" t="s">
        <v>91</v>
      </c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122" spans="1:65" x14ac:dyDescent="0.2">
      <c r="B122" s="82" t="str">
        <f>+B45</f>
        <v>Reporting Period (End)</v>
      </c>
      <c r="C122" s="90">
        <f t="shared" ref="C122:BK122" si="12">C45</f>
        <v>42125</v>
      </c>
      <c r="D122" s="90">
        <f t="shared" si="12"/>
        <v>42132</v>
      </c>
      <c r="E122" s="90">
        <f t="shared" si="12"/>
        <v>42139</v>
      </c>
      <c r="F122" s="90">
        <f t="shared" si="12"/>
        <v>42146</v>
      </c>
      <c r="G122" s="90">
        <f t="shared" si="12"/>
        <v>42153</v>
      </c>
      <c r="H122" s="90">
        <f t="shared" si="12"/>
        <v>42160</v>
      </c>
      <c r="I122" s="90">
        <f t="shared" si="12"/>
        <v>42167</v>
      </c>
      <c r="J122" s="90">
        <f t="shared" si="12"/>
        <v>42174</v>
      </c>
      <c r="K122" s="90">
        <f t="shared" si="12"/>
        <v>42181</v>
      </c>
      <c r="L122" s="90">
        <f t="shared" si="12"/>
        <v>42188</v>
      </c>
      <c r="M122" s="90">
        <f t="shared" si="12"/>
        <v>42195</v>
      </c>
      <c r="N122" s="90">
        <f t="shared" si="12"/>
        <v>42202</v>
      </c>
      <c r="O122" s="90">
        <f t="shared" si="12"/>
        <v>42209</v>
      </c>
      <c r="P122" s="90">
        <f t="shared" si="12"/>
        <v>42216</v>
      </c>
      <c r="Q122" s="90">
        <f t="shared" si="12"/>
        <v>42223</v>
      </c>
      <c r="R122" s="90">
        <f t="shared" si="12"/>
        <v>42230</v>
      </c>
      <c r="S122" s="90">
        <f t="shared" si="12"/>
        <v>42237</v>
      </c>
      <c r="T122" s="90">
        <f t="shared" si="12"/>
        <v>42244</v>
      </c>
      <c r="U122" s="90">
        <f t="shared" si="12"/>
        <v>42251</v>
      </c>
      <c r="V122" s="90">
        <f t="shared" si="12"/>
        <v>42258</v>
      </c>
      <c r="W122" s="90">
        <f t="shared" si="12"/>
        <v>42265</v>
      </c>
      <c r="X122" s="90">
        <f t="shared" si="12"/>
        <v>42272</v>
      </c>
      <c r="Y122" s="90">
        <f t="shared" si="12"/>
        <v>42279</v>
      </c>
      <c r="Z122" s="90">
        <f t="shared" si="12"/>
        <v>42286</v>
      </c>
      <c r="AA122" s="90">
        <f t="shared" si="12"/>
        <v>42293</v>
      </c>
      <c r="AB122" s="90">
        <f t="shared" si="12"/>
        <v>42300</v>
      </c>
      <c r="AC122" s="90">
        <f t="shared" si="12"/>
        <v>42307</v>
      </c>
      <c r="AD122" s="90">
        <f t="shared" si="12"/>
        <v>42314</v>
      </c>
      <c r="AE122" s="90">
        <f t="shared" si="12"/>
        <v>42321</v>
      </c>
      <c r="AF122" s="90">
        <f t="shared" si="12"/>
        <v>42328</v>
      </c>
      <c r="AG122" s="90">
        <f t="shared" si="12"/>
        <v>42335</v>
      </c>
      <c r="AH122" s="90">
        <f t="shared" si="12"/>
        <v>42342</v>
      </c>
      <c r="AI122" s="90">
        <f t="shared" si="12"/>
        <v>42349</v>
      </c>
      <c r="AJ122" s="90">
        <f t="shared" si="12"/>
        <v>42356</v>
      </c>
      <c r="AK122" s="90">
        <f t="shared" si="12"/>
        <v>42363</v>
      </c>
      <c r="AL122" s="90">
        <f t="shared" si="12"/>
        <v>42370</v>
      </c>
      <c r="AM122" s="90">
        <f t="shared" si="12"/>
        <v>42377</v>
      </c>
      <c r="AN122" s="90">
        <f t="shared" si="12"/>
        <v>42384</v>
      </c>
      <c r="AO122" s="90">
        <f t="shared" si="12"/>
        <v>42391</v>
      </c>
      <c r="AP122" s="90">
        <f t="shared" si="12"/>
        <v>42398</v>
      </c>
      <c r="AQ122" s="90">
        <f t="shared" si="12"/>
        <v>42405</v>
      </c>
      <c r="AR122" s="90">
        <f t="shared" si="12"/>
        <v>42412</v>
      </c>
      <c r="AS122" s="90">
        <f t="shared" si="12"/>
        <v>42419</v>
      </c>
      <c r="AT122" s="90">
        <f t="shared" si="12"/>
        <v>42426</v>
      </c>
      <c r="AU122" s="90">
        <f t="shared" si="12"/>
        <v>42433</v>
      </c>
      <c r="AV122" s="90">
        <f t="shared" si="12"/>
        <v>42440</v>
      </c>
      <c r="AW122" s="90">
        <f t="shared" si="12"/>
        <v>42447</v>
      </c>
      <c r="AX122" s="90">
        <f t="shared" si="12"/>
        <v>42454</v>
      </c>
      <c r="AY122" s="90">
        <f t="shared" si="12"/>
        <v>42461</v>
      </c>
      <c r="AZ122" s="90">
        <f t="shared" si="12"/>
        <v>42468</v>
      </c>
      <c r="BA122" s="90">
        <f t="shared" si="12"/>
        <v>42475</v>
      </c>
      <c r="BB122" s="90">
        <f t="shared" si="12"/>
        <v>42482</v>
      </c>
      <c r="BC122" s="90">
        <f t="shared" si="12"/>
        <v>42489</v>
      </c>
      <c r="BD122" s="90">
        <f t="shared" si="12"/>
        <v>42496</v>
      </c>
      <c r="BE122" s="90">
        <f t="shared" si="12"/>
        <v>42503</v>
      </c>
      <c r="BF122" s="90">
        <f t="shared" si="12"/>
        <v>42510</v>
      </c>
      <c r="BG122" s="90">
        <f t="shared" si="12"/>
        <v>42517</v>
      </c>
      <c r="BH122" s="90">
        <f t="shared" si="12"/>
        <v>42524</v>
      </c>
      <c r="BI122" s="90">
        <f t="shared" si="12"/>
        <v>42531</v>
      </c>
      <c r="BJ122" s="90">
        <f t="shared" si="12"/>
        <v>42538</v>
      </c>
      <c r="BK122" s="90">
        <f t="shared" si="12"/>
        <v>42545</v>
      </c>
      <c r="BM122" s="87"/>
    </row>
    <row r="123" spans="1:65" s="8" customFormat="1" x14ac:dyDescent="0.2">
      <c r="A123" s="34"/>
      <c r="B123" s="104" t="s">
        <v>97</v>
      </c>
      <c r="C123" s="102">
        <v>1</v>
      </c>
      <c r="D123" s="102">
        <v>1</v>
      </c>
      <c r="E123" s="102">
        <v>1</v>
      </c>
      <c r="F123" s="102">
        <v>1</v>
      </c>
      <c r="G123" s="102">
        <v>1</v>
      </c>
      <c r="H123" s="102">
        <v>1</v>
      </c>
      <c r="I123" s="102">
        <v>1</v>
      </c>
      <c r="J123" s="102">
        <v>1</v>
      </c>
      <c r="K123" s="102">
        <v>1</v>
      </c>
      <c r="L123" s="102">
        <v>1</v>
      </c>
      <c r="M123" s="102">
        <v>1</v>
      </c>
      <c r="N123" s="102">
        <v>1</v>
      </c>
      <c r="O123" s="102">
        <v>1</v>
      </c>
      <c r="P123" s="102">
        <v>1</v>
      </c>
      <c r="Q123" s="102">
        <v>1</v>
      </c>
      <c r="R123" s="102">
        <v>1</v>
      </c>
      <c r="S123" s="102">
        <v>1</v>
      </c>
      <c r="T123" s="102">
        <v>1</v>
      </c>
      <c r="U123" s="102">
        <v>1</v>
      </c>
      <c r="V123" s="102">
        <v>1</v>
      </c>
      <c r="W123" s="102">
        <v>1</v>
      </c>
      <c r="X123" s="102">
        <v>1</v>
      </c>
      <c r="Y123" s="102">
        <v>1</v>
      </c>
      <c r="Z123" s="102">
        <v>1</v>
      </c>
      <c r="AA123" s="102">
        <v>1</v>
      </c>
      <c r="AB123" s="102">
        <v>1</v>
      </c>
      <c r="AC123" s="102">
        <v>1</v>
      </c>
      <c r="AD123" s="102">
        <v>1</v>
      </c>
      <c r="AE123" s="102">
        <v>1</v>
      </c>
      <c r="AF123" s="102">
        <v>1</v>
      </c>
      <c r="AG123" s="102">
        <v>1</v>
      </c>
      <c r="AH123" s="102">
        <v>1</v>
      </c>
      <c r="AI123" s="102">
        <v>1</v>
      </c>
      <c r="AJ123" s="102">
        <v>1</v>
      </c>
      <c r="AK123" s="102">
        <v>1</v>
      </c>
      <c r="AL123" s="102">
        <v>1</v>
      </c>
      <c r="AM123" s="102">
        <v>1</v>
      </c>
      <c r="AN123" s="102">
        <v>1</v>
      </c>
      <c r="AO123" s="102">
        <v>1</v>
      </c>
      <c r="AP123" s="102">
        <v>1</v>
      </c>
      <c r="AQ123" s="102">
        <v>1</v>
      </c>
      <c r="AR123" s="102">
        <v>1</v>
      </c>
      <c r="AS123" s="102">
        <v>1</v>
      </c>
      <c r="AT123" s="102">
        <v>1</v>
      </c>
      <c r="AU123" s="102">
        <v>1</v>
      </c>
      <c r="AV123" s="102">
        <v>1</v>
      </c>
      <c r="AW123" s="102">
        <v>1</v>
      </c>
      <c r="AX123" s="102">
        <v>1</v>
      </c>
      <c r="AY123" s="102">
        <v>1</v>
      </c>
      <c r="AZ123" s="102">
        <v>1</v>
      </c>
      <c r="BA123" s="102">
        <v>1</v>
      </c>
      <c r="BB123" s="102">
        <v>1</v>
      </c>
      <c r="BC123" s="102">
        <v>1</v>
      </c>
      <c r="BD123" s="102">
        <v>1</v>
      </c>
      <c r="BE123" s="102">
        <v>1</v>
      </c>
      <c r="BF123" s="102">
        <v>1</v>
      </c>
      <c r="BG123" s="102">
        <v>1</v>
      </c>
      <c r="BH123" s="102">
        <v>1</v>
      </c>
      <c r="BI123" s="102">
        <v>1</v>
      </c>
      <c r="BJ123" s="102">
        <v>1</v>
      </c>
      <c r="BK123" s="102">
        <v>1</v>
      </c>
    </row>
    <row r="124" spans="1:65" x14ac:dyDescent="0.2">
      <c r="B124" s="84" t="s">
        <v>98</v>
      </c>
      <c r="C124" s="101" t="e">
        <f>IFERROR(C47/C48,NA())</f>
        <v>#N/A</v>
      </c>
      <c r="D124" s="101" t="e">
        <f t="shared" ref="D124:BK124" si="13">IFERROR(D47/D48,NA())</f>
        <v>#N/A</v>
      </c>
      <c r="E124" s="101" t="e">
        <f t="shared" si="13"/>
        <v>#N/A</v>
      </c>
      <c r="F124" s="101" t="e">
        <f t="shared" si="13"/>
        <v>#N/A</v>
      </c>
      <c r="G124" s="101">
        <f t="shared" si="13"/>
        <v>1</v>
      </c>
      <c r="H124" s="101">
        <f t="shared" si="13"/>
        <v>1.1207822085889572</v>
      </c>
      <c r="I124" s="101">
        <f t="shared" si="13"/>
        <v>1.0311557296767875</v>
      </c>
      <c r="J124" s="101">
        <f t="shared" si="13"/>
        <v>1.0327506621263716</v>
      </c>
      <c r="K124" s="101">
        <f t="shared" si="13"/>
        <v>1.0167108099784417</v>
      </c>
      <c r="L124" s="101">
        <f t="shared" si="13"/>
        <v>0.99992514369736663</v>
      </c>
      <c r="M124" s="101">
        <f t="shared" si="13"/>
        <v>0.98725279796930887</v>
      </c>
      <c r="N124" s="101">
        <f t="shared" si="13"/>
        <v>0.96518003025718613</v>
      </c>
      <c r="O124" s="101">
        <f t="shared" si="13"/>
        <v>0.96676607977003204</v>
      </c>
      <c r="P124" s="101">
        <f t="shared" si="13"/>
        <v>0.96671414697313052</v>
      </c>
      <c r="Q124" s="101">
        <f t="shared" si="13"/>
        <v>0.95209239940387491</v>
      </c>
      <c r="R124" s="101">
        <f t="shared" si="13"/>
        <v>0.93207725553754728</v>
      </c>
      <c r="S124" s="101">
        <f t="shared" si="13"/>
        <v>0.9491610610483564</v>
      </c>
      <c r="T124" s="101" t="e">
        <f t="shared" si="13"/>
        <v>#N/A</v>
      </c>
      <c r="U124" s="101" t="e">
        <f t="shared" si="13"/>
        <v>#N/A</v>
      </c>
      <c r="V124" s="101" t="e">
        <f t="shared" si="13"/>
        <v>#N/A</v>
      </c>
      <c r="W124" s="101" t="e">
        <f t="shared" si="13"/>
        <v>#N/A</v>
      </c>
      <c r="X124" s="101" t="e">
        <f t="shared" si="13"/>
        <v>#N/A</v>
      </c>
      <c r="Y124" s="101" t="e">
        <f t="shared" si="13"/>
        <v>#N/A</v>
      </c>
      <c r="Z124" s="101" t="e">
        <f t="shared" si="13"/>
        <v>#N/A</v>
      </c>
      <c r="AA124" s="101" t="e">
        <f t="shared" si="13"/>
        <v>#N/A</v>
      </c>
      <c r="AB124" s="101" t="e">
        <f t="shared" si="13"/>
        <v>#N/A</v>
      </c>
      <c r="AC124" s="101" t="e">
        <f t="shared" si="13"/>
        <v>#N/A</v>
      </c>
      <c r="AD124" s="101" t="e">
        <f t="shared" si="13"/>
        <v>#N/A</v>
      </c>
      <c r="AE124" s="101" t="e">
        <f t="shared" si="13"/>
        <v>#N/A</v>
      </c>
      <c r="AF124" s="101" t="e">
        <f t="shared" si="13"/>
        <v>#N/A</v>
      </c>
      <c r="AG124" s="101" t="e">
        <f t="shared" si="13"/>
        <v>#N/A</v>
      </c>
      <c r="AH124" s="101" t="e">
        <f t="shared" si="13"/>
        <v>#N/A</v>
      </c>
      <c r="AI124" s="101" t="e">
        <f t="shared" si="13"/>
        <v>#N/A</v>
      </c>
      <c r="AJ124" s="101" t="e">
        <f t="shared" si="13"/>
        <v>#N/A</v>
      </c>
      <c r="AK124" s="101" t="e">
        <f t="shared" si="13"/>
        <v>#N/A</v>
      </c>
      <c r="AL124" s="101" t="e">
        <f t="shared" si="13"/>
        <v>#N/A</v>
      </c>
      <c r="AM124" s="101" t="e">
        <f t="shared" si="13"/>
        <v>#N/A</v>
      </c>
      <c r="AN124" s="101" t="e">
        <f t="shared" si="13"/>
        <v>#N/A</v>
      </c>
      <c r="AO124" s="101" t="e">
        <f t="shared" si="13"/>
        <v>#N/A</v>
      </c>
      <c r="AP124" s="101" t="e">
        <f t="shared" si="13"/>
        <v>#N/A</v>
      </c>
      <c r="AQ124" s="101" t="e">
        <f t="shared" si="13"/>
        <v>#N/A</v>
      </c>
      <c r="AR124" s="101" t="e">
        <f t="shared" si="13"/>
        <v>#N/A</v>
      </c>
      <c r="AS124" s="101" t="e">
        <f t="shared" si="13"/>
        <v>#N/A</v>
      </c>
      <c r="AT124" s="101" t="e">
        <f t="shared" si="13"/>
        <v>#N/A</v>
      </c>
      <c r="AU124" s="101" t="e">
        <f t="shared" si="13"/>
        <v>#N/A</v>
      </c>
      <c r="AV124" s="101" t="e">
        <f t="shared" si="13"/>
        <v>#N/A</v>
      </c>
      <c r="AW124" s="101" t="e">
        <f t="shared" si="13"/>
        <v>#N/A</v>
      </c>
      <c r="AX124" s="101" t="e">
        <f t="shared" si="13"/>
        <v>#N/A</v>
      </c>
      <c r="AY124" s="101" t="e">
        <f t="shared" si="13"/>
        <v>#N/A</v>
      </c>
      <c r="AZ124" s="101" t="e">
        <f t="shared" si="13"/>
        <v>#N/A</v>
      </c>
      <c r="BA124" s="101" t="e">
        <f t="shared" si="13"/>
        <v>#N/A</v>
      </c>
      <c r="BB124" s="101" t="e">
        <f t="shared" si="13"/>
        <v>#N/A</v>
      </c>
      <c r="BC124" s="101" t="e">
        <f t="shared" si="13"/>
        <v>#N/A</v>
      </c>
      <c r="BD124" s="101" t="e">
        <f t="shared" si="13"/>
        <v>#N/A</v>
      </c>
      <c r="BE124" s="101" t="e">
        <f t="shared" si="13"/>
        <v>#N/A</v>
      </c>
      <c r="BF124" s="101" t="e">
        <f t="shared" si="13"/>
        <v>#N/A</v>
      </c>
      <c r="BG124" s="101" t="e">
        <f t="shared" si="13"/>
        <v>#N/A</v>
      </c>
      <c r="BH124" s="101" t="e">
        <f t="shared" si="13"/>
        <v>#N/A</v>
      </c>
      <c r="BI124" s="101" t="e">
        <f t="shared" si="13"/>
        <v>#N/A</v>
      </c>
      <c r="BJ124" s="101" t="e">
        <f t="shared" si="13"/>
        <v>#N/A</v>
      </c>
      <c r="BK124" s="101" t="e">
        <f t="shared" si="13"/>
        <v>#N/A</v>
      </c>
    </row>
    <row r="125" spans="1:65" x14ac:dyDescent="0.2">
      <c r="B125" s="105"/>
    </row>
    <row r="126" spans="1:65" x14ac:dyDescent="0.2">
      <c r="B126" s="12"/>
      <c r="N126" s="35"/>
      <c r="AB126" s="58"/>
      <c r="BM126" s="87"/>
    </row>
    <row r="127" spans="1:65" x14ac:dyDescent="0.2">
      <c r="B127" s="36"/>
      <c r="C127" s="18"/>
    </row>
    <row r="129" spans="2:4" x14ac:dyDescent="0.2">
      <c r="B129" s="103"/>
      <c r="C129" s="4"/>
    </row>
    <row r="132" spans="2:4" x14ac:dyDescent="0.2">
      <c r="D132" s="57"/>
    </row>
  </sheetData>
  <mergeCells count="1">
    <mergeCell ref="H2:K2"/>
  </mergeCells>
  <conditionalFormatting sqref="D90:BK90">
    <cfRule type="expression" dxfId="47" priority="8">
      <formula>D90-C90=21</formula>
    </cfRule>
  </conditionalFormatting>
  <conditionalFormatting sqref="BL124:BP124 BL58:BP58 BL49:BP49 BK56 C56:AU56 BB56:BI56 C46:BK49 C91:BP93 C123:BK124 C57:BK61">
    <cfRule type="expression" dxfId="46" priority="7">
      <formula>ISNA(C46)</formula>
    </cfRule>
  </conditionalFormatting>
  <conditionalFormatting sqref="AB126">
    <cfRule type="expression" dxfId="45" priority="6">
      <formula>AB126-AA126=21</formula>
    </cfRule>
  </conditionalFormatting>
  <conditionalFormatting sqref="BJ56">
    <cfRule type="expression" dxfId="44" priority="5">
      <formula>ISNA(BJ56)</formula>
    </cfRule>
  </conditionalFormatting>
  <conditionalFormatting sqref="BC56 AT56:BA56">
    <cfRule type="expression" dxfId="43" priority="4">
      <formula>ISNA(AT56)</formula>
    </cfRule>
  </conditionalFormatting>
  <conditionalFormatting sqref="BB56">
    <cfRule type="expression" dxfId="42" priority="3">
      <formula>ISNA(BB56)</formula>
    </cfRule>
  </conditionalFormatting>
  <conditionalFormatting sqref="BH56">
    <cfRule type="expression" dxfId="41" priority="2">
      <formula>ISNA(BH56)</formula>
    </cfRule>
  </conditionalFormatting>
  <conditionalFormatting sqref="AZ56">
    <cfRule type="expression" dxfId="40" priority="1">
      <formula>ISNA(AZ56)</formula>
    </cfRule>
  </conditionalFormatting>
  <printOptions horizontalCentered="1" verticalCentered="1"/>
  <pageMargins left="0.19685039370078741" right="0.19685039370078741" top="0.39370078740157483" bottom="0.39370078740157483" header="0.19685039370078741" footer="0.19685039370078741"/>
  <pageSetup paperSize="17" scale="5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Remaining</vt:lpstr>
      <vt:lpstr>Timesheet</vt:lpstr>
      <vt:lpstr>Progress</vt:lpstr>
      <vt:lpstr>Forecast</vt:lpstr>
      <vt:lpstr>MOC</vt:lpstr>
      <vt:lpstr>Baseline</vt:lpstr>
      <vt:lpstr>Report</vt:lpstr>
      <vt:lpstr>Overall</vt:lpstr>
      <vt:lpstr>Eng</vt:lpstr>
      <vt:lpstr>Process</vt:lpstr>
      <vt:lpstr>Stress</vt:lpstr>
      <vt:lpstr>Structural</vt:lpstr>
      <vt:lpstr>Pipeline</vt:lpstr>
      <vt:lpstr>Civil</vt:lpstr>
      <vt:lpstr>Remaining!Print_Area</vt:lpstr>
      <vt:lpstr>Report!Print_Area</vt:lpstr>
    </vt:vector>
  </TitlesOfParts>
  <Manager>Nathan.Hornick@woodgroup.com</Manager>
  <Company>IMV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Javier.Jaime@woodgroup.com</dc:creator>
  <cp:lastModifiedBy>Javier Jaime</cp:lastModifiedBy>
  <cp:lastPrinted>2015-08-31T16:01:40Z</cp:lastPrinted>
  <dcterms:created xsi:type="dcterms:W3CDTF">2006-02-08T23:31:18Z</dcterms:created>
  <dcterms:modified xsi:type="dcterms:W3CDTF">2021-02-15T21:22:02Z</dcterms:modified>
</cp:coreProperties>
</file>