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vmurcia-my.sharepoint.com/personal/javierpg_um_es/Documents/Investigación/Producción científica/Artículos/Curso 2021-2022/PASTOR/onions-discovery/data/"/>
    </mc:Choice>
  </mc:AlternateContent>
  <xr:revisionPtr revIDLastSave="1432" documentId="8_{A770F2B1-7C1A-46D0-9846-D172C128B353}" xr6:coauthVersionLast="47" xr6:coauthVersionMax="47" xr10:uidLastSave="{2D2A72A2-62CE-400F-8518-9CC85E3AA5F7}"/>
  <bookViews>
    <workbookView xWindow="-108" yWindow="-108" windowWidth="22068" windowHeight="13176" activeTab="1" xr2:uid="{00000000-000D-0000-FFFF-FFFF00000000}"/>
  </bookViews>
  <sheets>
    <sheet name="scholar" sheetId="1" r:id="rId1"/>
    <sheet name="metho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G5" i="3"/>
  <c r="G4" i="3"/>
  <c r="G3" i="3"/>
  <c r="D6" i="3"/>
  <c r="D2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4" i="1"/>
  <c r="H35" i="1"/>
  <c r="H36" i="1"/>
  <c r="H37" i="1"/>
  <c r="H38" i="1"/>
  <c r="H44" i="1"/>
  <c r="H45" i="1"/>
  <c r="H46" i="1"/>
  <c r="H49" i="1"/>
  <c r="H50" i="1"/>
  <c r="H51" i="1"/>
  <c r="H39" i="1"/>
  <c r="H47" i="1"/>
  <c r="H22" i="1"/>
  <c r="H31" i="1"/>
  <c r="H52" i="1"/>
  <c r="H41" i="1"/>
  <c r="H32" i="1"/>
  <c r="H48" i="1"/>
  <c r="H54" i="1"/>
  <c r="H55" i="1"/>
  <c r="H53" i="1"/>
  <c r="H42" i="1"/>
  <c r="H33" i="1"/>
  <c r="H43" i="1"/>
  <c r="H2" i="1"/>
  <c r="G43" i="1" l="1"/>
  <c r="G33" i="1"/>
  <c r="G22" i="1"/>
  <c r="G31" i="1"/>
  <c r="G52" i="1"/>
  <c r="G41" i="1"/>
  <c r="G32" i="1"/>
  <c r="G48" i="1"/>
  <c r="G54" i="1"/>
  <c r="G55" i="1"/>
  <c r="G53" i="1"/>
  <c r="G42" i="1"/>
  <c r="D40" i="1"/>
  <c r="F40" i="1"/>
  <c r="H40" i="1" s="1"/>
  <c r="E40" i="1"/>
  <c r="G47" i="1"/>
  <c r="G39" i="1"/>
  <c r="G40" i="1" l="1"/>
  <c r="G50" i="1"/>
  <c r="G49" i="1"/>
  <c r="G46" i="1"/>
  <c r="G5" i="1"/>
  <c r="G13" i="1"/>
  <c r="G7" i="1"/>
  <c r="G3" i="1"/>
  <c r="G8" i="1"/>
  <c r="G9" i="1"/>
  <c r="G4" i="1"/>
  <c r="G23" i="1"/>
  <c r="G25" i="1"/>
  <c r="G14" i="1"/>
  <c r="G44" i="1"/>
  <c r="G10" i="1"/>
  <c r="G35" i="1"/>
  <c r="G15" i="1"/>
  <c r="G11" i="1"/>
  <c r="G51" i="1"/>
  <c r="G26" i="1"/>
  <c r="G36" i="1"/>
  <c r="G37" i="1"/>
  <c r="G27" i="1"/>
  <c r="G28" i="1"/>
  <c r="G6" i="1"/>
  <c r="G12" i="1"/>
  <c r="G29" i="1"/>
  <c r="G38" i="1"/>
  <c r="G17" i="1"/>
  <c r="G18" i="1"/>
  <c r="G45" i="1"/>
  <c r="G19" i="1"/>
  <c r="G20" i="1"/>
  <c r="G30" i="1"/>
  <c r="G21" i="1"/>
  <c r="G2" i="1"/>
  <c r="F16" i="1"/>
  <c r="E34" i="1"/>
  <c r="G34" i="1" s="1"/>
  <c r="E24" i="1"/>
  <c r="G24" i="1" s="1"/>
  <c r="G16" i="1" l="1"/>
  <c r="H16" i="1"/>
  <c r="B24" i="3"/>
  <c r="C19" i="3" l="1"/>
  <c r="D19" i="3" s="1"/>
  <c r="C12" i="3"/>
  <c r="D12" i="3" s="1"/>
  <c r="C11" i="3"/>
  <c r="D11" i="3" s="1"/>
  <c r="C15" i="3"/>
  <c r="D15" i="3" s="1"/>
  <c r="C20" i="3"/>
  <c r="D20" i="3" s="1"/>
  <c r="C18" i="3"/>
  <c r="D18" i="3" s="1"/>
  <c r="C4" i="3"/>
  <c r="D4" i="3" s="1"/>
  <c r="C2" i="3"/>
  <c r="C17" i="3"/>
  <c r="D17" i="3" s="1"/>
  <c r="C16" i="3"/>
  <c r="D16" i="3" s="1"/>
  <c r="C1" i="3"/>
  <c r="C3" i="3"/>
  <c r="D3" i="3" s="1"/>
  <c r="C8" i="3"/>
  <c r="D8" i="3" s="1"/>
  <c r="C5" i="3"/>
  <c r="D5" i="3" s="1"/>
  <c r="C9" i="3"/>
  <c r="C10" i="3"/>
  <c r="D10" i="3" s="1"/>
  <c r="D2" i="3" l="1"/>
  <c r="D9" i="3"/>
  <c r="D13" i="3" s="1"/>
  <c r="D1" i="3"/>
  <c r="C24" i="3"/>
  <c r="D24" i="3" l="1"/>
  <c r="G6" i="3"/>
</calcChain>
</file>

<file path=xl/sharedStrings.xml><?xml version="1.0" encoding="utf-8"?>
<sst xmlns="http://schemas.openxmlformats.org/spreadsheetml/2006/main" count="203" uniqueCount="140">
  <si>
    <t>Article</t>
  </si>
  <si>
    <t>Year</t>
  </si>
  <si>
    <t>Relays injection</t>
  </si>
  <si>
    <t>Ahmia</t>
  </si>
  <si>
    <t>Tor crawling</t>
  </si>
  <si>
    <t>Onions search engines</t>
  </si>
  <si>
    <t>Repositories</t>
  </si>
  <si>
    <t>Repositories + Tor crawling</t>
  </si>
  <si>
    <t>Onions search engines + Repositories</t>
  </si>
  <si>
    <t>Onions search engines + Tor crawling</t>
  </si>
  <si>
    <t>Tools</t>
  </si>
  <si>
    <t>Hidden wiki, Torlinks</t>
  </si>
  <si>
    <t>Relays + Tor crawling</t>
  </si>
  <si>
    <t>TheHiddenWiki, Snap BBS, Ahmia</t>
  </si>
  <si>
    <t>Relays</t>
  </si>
  <si>
    <t>Crawler, Seeds = not specified</t>
  </si>
  <si>
    <t>Crawler, Seeds = TheHiddenWiki, Ahmia, Google</t>
  </si>
  <si>
    <t>1,3</t>
  </si>
  <si>
    <t>Deepweb Links, HiddenWiki, Ahmia, DuckDuckGo, Google, Bing</t>
  </si>
  <si>
    <t>Repositories + TOR crawling</t>
  </si>
  <si>
    <t>Crawler, Seed = reddit, hidden wiki</t>
  </si>
  <si>
    <t>Crawler, Seeds = Hidden Wiki, Ahmia, Google</t>
  </si>
  <si>
    <t>Crawler, Seeds = The Hidden Wiki and repositories</t>
  </si>
  <si>
    <t>Crawler, Seeds = Tor gateways, pastebin, repositories, reddit</t>
  </si>
  <si>
    <t>Crawler seeds: Google, Bing onions</t>
  </si>
  <si>
    <t>Goal</t>
  </si>
  <si>
    <t>MASDEAL: Measure redundancy and mirrors</t>
  </si>
  <si>
    <t>Propose out-of-band discovery and rank onions importance</t>
  </si>
  <si>
    <t>Propose a fingerprinting attack</t>
  </si>
  <si>
    <t>Public search engines for HSs</t>
  </si>
  <si>
    <t>Eclipse attack to block onion services</t>
  </si>
  <si>
    <t>Ahmia, Thehiddenwiki</t>
  </si>
  <si>
    <t>Crawler, Seeds = Deepweblinks</t>
  </si>
  <si>
    <t>Ahmia, VisiTor, Harry71</t>
  </si>
  <si>
    <t>Automate system to categorize criminal content in onions</t>
  </si>
  <si>
    <t>Crawler, Seed = Hidden wiki</t>
  </si>
  <si>
    <t>Classify the content of onion services, mainly scam sites.</t>
  </si>
  <si>
    <t>Generic search engines + Tor crawling</t>
  </si>
  <si>
    <t>Crawler, Seeds = TLD searches in Google, Yahoo, Bing, Baidu and Duckduckgo</t>
  </si>
  <si>
    <t>POSTER (Docker-based crawller): monitor and analyze onions</t>
  </si>
  <si>
    <t>Crawler, Out-of-band-discovery (Google, Bing)</t>
  </si>
  <si>
    <t>Raking algorithm to identify influential onions in the darknet</t>
  </si>
  <si>
    <t>Crawler, Seeds = Dataset, pastebin, Ahmia, Onion.link (keywords)</t>
  </si>
  <si>
    <t>Propose deanonymization attack of onions users through bitcoin addresses</t>
  </si>
  <si>
    <t>Crawler, Seeds = Surface web</t>
  </si>
  <si>
    <t>Propose text classification based on a two-Step Dimensionality Reduction Scheme</t>
  </si>
  <si>
    <t>Dark crawler: enhace a previously developed crawler to reach and analyze the darkweb</t>
  </si>
  <si>
    <t>Crawler, Seeds = user-specified sites</t>
  </si>
  <si>
    <t>Relays, Pastebin Reddit, Crawler, Seeds = Hidden Wiki</t>
  </si>
  <si>
    <t>Create a dataset of i2p and TOR together</t>
  </si>
  <si>
    <t>Create DUTA dataset</t>
  </si>
  <si>
    <t>Crawler, Seeds = Ahmia, Onion city</t>
  </si>
  <si>
    <t>Propose two application-level defenses including the first server-side defense against WF</t>
  </si>
  <si>
    <t>Crawler Seeds =  Ahmia</t>
  </si>
  <si>
    <t xml:space="preserve"> ATOL: automated analysis and categorization </t>
  </si>
  <si>
    <t>Crawler, Seeds = Dataset, Dark Net Market archives, Ahmia, FreshOnion, WebCrawler Tor2web open DATA</t>
  </si>
  <si>
    <t>Crawler, Seeds = Ahmia, FreshOnion</t>
  </si>
  <si>
    <t>Study phishing sites</t>
  </si>
  <si>
    <t>Expose flaws of the design and implementation of TOR</t>
  </si>
  <si>
    <t>Classify their content and count the number of requests</t>
  </si>
  <si>
    <t>Investigate fingerprintability of onion services and features hich make them so</t>
  </si>
  <si>
    <t>Propose two attack to identify a hidden service client or operators</t>
  </si>
  <si>
    <t>Analysis of users behavior in terms of onions content</t>
  </si>
  <si>
    <t>Propose a novel two-phase approach for fingerprinting hidden services</t>
  </si>
  <si>
    <t>CARONTE: a tool to automatically identify location leaks in hidden services</t>
  </si>
  <si>
    <t>Classify the textual content</t>
  </si>
  <si>
    <t>Analyze the onion services graph and correlate the content to the topological structure</t>
  </si>
  <si>
    <t>Analyze the lifecycle of onion services, differentiating short-lived and long-lived ones</t>
  </si>
  <si>
    <t>Analysis graph of three snapshots, time-dependent and structural</t>
  </si>
  <si>
    <t>Analyze the graph, also considering links to surface web</t>
  </si>
  <si>
    <t>Identify networks of phishing sites to study their methods and owrnership</t>
  </si>
  <si>
    <t>Relays, Crawler, Seeds = relays onions</t>
  </si>
  <si>
    <t>Analyze onion services protocols, software types, popularity and uptime of these services</t>
  </si>
  <si>
    <t>Impersonating techniques and metrics to automatically detect phishing sites in darknet</t>
  </si>
  <si>
    <t>Analyze binding relations and show common or meaningful prefixes</t>
  </si>
  <si>
    <t xml:space="preserve">Dark Web Threat Intelligence Analysis (DWTIA) Platform: Framework to analyze dark web </t>
  </si>
  <si>
    <t>Model to discover onion based on frequent updates of hidden service descriptors</t>
  </si>
  <si>
    <t>Privacy-preserving study of Tor usage (users behaviour and estimate the existing onions)</t>
  </si>
  <si>
    <t>Relays, Crawler, Seeds = "Known HS search engines"</t>
  </si>
  <si>
    <t>Discovered
onions</t>
  </si>
  <si>
    <t>Active
onions</t>
  </si>
  <si>
    <t>Discovery
method</t>
  </si>
  <si>
    <t>Crawler, Seeds = Tor2Web OpenData Project</t>
  </si>
  <si>
    <t>Crawler seeds: Manual</t>
  </si>
  <si>
    <t>Crawler, Seeds = The Hidden Wiki</t>
  </si>
  <si>
    <t>Develop a crawler</t>
  </si>
  <si>
    <t>Crawler</t>
  </si>
  <si>
    <t>Explore the graph</t>
  </si>
  <si>
    <t>Blacklist repositories</t>
  </si>
  <si>
    <t>Blacklists</t>
  </si>
  <si>
    <t xml:space="preserve">Docker-based crawler: Enhance crawler performance, and also analyzed their content, </t>
  </si>
  <si>
    <t>surface</t>
  </si>
  <si>
    <t>dark</t>
  </si>
  <si>
    <t>both</t>
  </si>
  <si>
    <t>Generic seach engines</t>
  </si>
  <si>
    <t>Generic search engines + Tor crawling + Onions search engines</t>
  </si>
  <si>
    <t>Repositories + Onions search engines + Generic search engines</t>
  </si>
  <si>
    <t>Onions search engines + Tor crawling + Relay injection</t>
  </si>
  <si>
    <t>Repositories + Generic search engines+Tor crawling</t>
  </si>
  <si>
    <t>Repositories + Onions search engines + Tor crawling</t>
  </si>
  <si>
    <t>Repositories + Tor crawling + Relays injection</t>
  </si>
  <si>
    <t>Discovery duration</t>
  </si>
  <si>
    <t>Analyze dark korea sites</t>
  </si>
  <si>
    <t>Crawler, Seeds = The Hidden Wiki, Deepweblinks</t>
  </si>
  <si>
    <t>Explore dark to surface network</t>
  </si>
  <si>
    <t>Categorize topics</t>
  </si>
  <si>
    <t>Study TOR network topology</t>
  </si>
  <si>
    <t>TOR crawling</t>
  </si>
  <si>
    <t>Study dark marketplaces</t>
  </si>
  <si>
    <t>FreshOnion, Ichidan</t>
  </si>
  <si>
    <t>Content analysis</t>
  </si>
  <si>
    <t>Exploring malicious sites</t>
  </si>
  <si>
    <t>Examination of Network Structure</t>
  </si>
  <si>
    <t>Monitor and analysis of onion services</t>
  </si>
  <si>
    <t>Detect and classify onion services</t>
  </si>
  <si>
    <t>Relay memory</t>
  </si>
  <si>
    <t>Read onions from HSDir memory and analyze them</t>
  </si>
  <si>
    <t>Topology analysis</t>
  </si>
  <si>
    <t>Crawler, Seeds = Quora, Ahmia, Reddit</t>
  </si>
  <si>
    <t>Crawler, Seeds = Lots of repositories</t>
  </si>
  <si>
    <t>Crawler, Repositories</t>
  </si>
  <si>
    <t>Crawler, Repositories (Ahmia,  (and onionlink bridge))</t>
  </si>
  <si>
    <t>Crawler + seed URLs</t>
  </si>
  <si>
    <t>Crawler, Hidden Wiki, Reddit</t>
  </si>
  <si>
    <t>Crawler, Repos</t>
  </si>
  <si>
    <t>Analysis of content and network</t>
  </si>
  <si>
    <t>Network analysis</t>
  </si>
  <si>
    <t>Crawler, Seeds = forums and repos</t>
  </si>
  <si>
    <t>Discovery and analysis of onions</t>
  </si>
  <si>
    <t>N.A.</t>
  </si>
  <si>
    <t>Active
onions (%)</t>
  </si>
  <si>
    <t>Discovery effectiveness</t>
  </si>
  <si>
    <t>Generic Search Engines + TOR crawling</t>
  </si>
  <si>
    <t>Repositories + TOR crawling + Relays injection</t>
  </si>
  <si>
    <t>Repositories + Onions Search Engines</t>
  </si>
  <si>
    <t>Onions Search Engines</t>
  </si>
  <si>
    <t>Relays injection + TOR crawling + Onions Search Engines</t>
  </si>
  <si>
    <t>Repositories + Generic Search Engines + TOR crawling</t>
  </si>
  <si>
    <t>Repositories + Onions Search Engines + TOR crawling</t>
  </si>
  <si>
    <t>Relays injection + TOR crawling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</si>
</sst>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 wrapText="1"/>
    </xf>
    <xf numFmtId="1" fontId="2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1" fillId="0" borderId="0" xfId="0" applyFont="1" applyAlignment="1">
      <alignment horizontal="left" wrapText="1"/>
    </xf>
    <xf numFmtId="165" fontId="0" fillId="0" borderId="0" xfId="0" applyNumberFormat="1"/>
    <xf numFmtId="3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opLeftCell="A24" zoomScale="76" zoomScaleNormal="115" workbookViewId="0">
      <selection activeCell="G60" sqref="G60"/>
    </sheetView>
  </sheetViews>
  <sheetFormatPr defaultRowHeight="14.4" x14ac:dyDescent="0.3"/>
  <cols>
    <col min="1" max="1" width="4.5546875" style="4" customWidth="1"/>
    <col min="2" max="2" width="0.88671875" style="4" customWidth="1"/>
    <col min="3" max="3" width="0.77734375" style="4" customWidth="1"/>
    <col min="4" max="4" width="12.6640625" style="4" customWidth="1"/>
    <col min="5" max="5" width="13" style="4" customWidth="1"/>
    <col min="6" max="6" width="9.109375" style="4" customWidth="1"/>
    <col min="7" max="7" width="13.33203125" style="4" customWidth="1"/>
    <col min="8" max="8" width="13.88671875" style="4" customWidth="1"/>
    <col min="9" max="9" width="66.33203125" style="4" customWidth="1"/>
    <col min="10" max="10" width="71.5546875" customWidth="1"/>
  </cols>
  <sheetData>
    <row r="1" spans="1:10" ht="27" customHeight="1" x14ac:dyDescent="0.3">
      <c r="A1" s="3" t="s">
        <v>0</v>
      </c>
      <c r="B1" s="3" t="s">
        <v>1</v>
      </c>
      <c r="C1" s="18" t="s">
        <v>81</v>
      </c>
      <c r="D1" s="18" t="s">
        <v>101</v>
      </c>
      <c r="E1" s="18" t="s">
        <v>79</v>
      </c>
      <c r="F1" s="18" t="s">
        <v>80</v>
      </c>
      <c r="G1" s="18" t="s">
        <v>130</v>
      </c>
      <c r="H1" s="18" t="s">
        <v>131</v>
      </c>
      <c r="I1" s="3" t="s">
        <v>10</v>
      </c>
      <c r="J1" s="1" t="s">
        <v>25</v>
      </c>
    </row>
    <row r="2" spans="1:10" x14ac:dyDescent="0.3">
      <c r="A2" s="7" t="s">
        <v>17</v>
      </c>
      <c r="B2" s="7">
        <v>2012</v>
      </c>
      <c r="C2" s="7" t="s">
        <v>2</v>
      </c>
      <c r="D2" s="7">
        <v>2</v>
      </c>
      <c r="E2" s="8">
        <v>39824</v>
      </c>
      <c r="F2" s="8">
        <v>6579</v>
      </c>
      <c r="G2" s="7">
        <f t="shared" ref="G2:G33" si="0" xml:space="preserve"> F2 / E2</f>
        <v>0.16520188830855764</v>
      </c>
      <c r="H2" s="7">
        <f t="shared" ref="H2:H33" si="1">F2/D2</f>
        <v>3289.5</v>
      </c>
      <c r="I2" s="7" t="s">
        <v>14</v>
      </c>
      <c r="J2" s="15" t="s">
        <v>58</v>
      </c>
    </row>
    <row r="3" spans="1:10" x14ac:dyDescent="0.3">
      <c r="A3" s="7">
        <v>6</v>
      </c>
      <c r="B3" s="7">
        <v>2012</v>
      </c>
      <c r="C3" s="7" t="s">
        <v>6</v>
      </c>
      <c r="D3" s="7">
        <v>34</v>
      </c>
      <c r="E3" s="8">
        <v>1171</v>
      </c>
      <c r="F3" s="8">
        <v>1171</v>
      </c>
      <c r="G3" s="7">
        <f t="shared" si="0"/>
        <v>1</v>
      </c>
      <c r="H3" s="7">
        <f t="shared" si="1"/>
        <v>34.441176470588232</v>
      </c>
      <c r="I3" s="7" t="s">
        <v>13</v>
      </c>
      <c r="J3" s="15" t="s">
        <v>62</v>
      </c>
    </row>
    <row r="4" spans="1:10" x14ac:dyDescent="0.3">
      <c r="A4" s="7">
        <v>9</v>
      </c>
      <c r="B4" s="7">
        <v>2013</v>
      </c>
      <c r="C4" s="7" t="s">
        <v>107</v>
      </c>
      <c r="D4" s="7">
        <v>31</v>
      </c>
      <c r="E4" s="8">
        <v>7000</v>
      </c>
      <c r="F4" s="8">
        <v>1450</v>
      </c>
      <c r="G4" s="7">
        <f t="shared" si="0"/>
        <v>0.20714285714285716</v>
      </c>
      <c r="H4" s="7">
        <f t="shared" si="1"/>
        <v>46.774193548387096</v>
      </c>
      <c r="I4" s="7" t="s">
        <v>15</v>
      </c>
      <c r="J4" s="15" t="s">
        <v>65</v>
      </c>
    </row>
    <row r="5" spans="1:10" x14ac:dyDescent="0.3">
      <c r="A5" s="7">
        <v>2</v>
      </c>
      <c r="B5" s="7">
        <v>2014</v>
      </c>
      <c r="C5" s="9" t="s">
        <v>2</v>
      </c>
      <c r="D5" s="9">
        <v>160</v>
      </c>
      <c r="E5" s="8">
        <v>80000</v>
      </c>
      <c r="F5" s="8">
        <v>12000</v>
      </c>
      <c r="G5" s="7">
        <f t="shared" si="0"/>
        <v>0.15</v>
      </c>
      <c r="H5" s="7">
        <f t="shared" si="1"/>
        <v>75</v>
      </c>
      <c r="I5" s="7" t="s">
        <v>14</v>
      </c>
      <c r="J5" s="15" t="s">
        <v>59</v>
      </c>
    </row>
    <row r="6" spans="1:10" x14ac:dyDescent="0.3">
      <c r="A6" s="7">
        <v>27</v>
      </c>
      <c r="B6" s="7">
        <v>2014</v>
      </c>
      <c r="C6" s="7" t="s">
        <v>2</v>
      </c>
      <c r="D6" s="7">
        <v>28</v>
      </c>
      <c r="E6" s="8">
        <v>13337</v>
      </c>
      <c r="F6" s="8">
        <v>13337</v>
      </c>
      <c r="G6" s="7">
        <f t="shared" si="0"/>
        <v>1</v>
      </c>
      <c r="H6" s="7">
        <f t="shared" si="1"/>
        <v>476.32142857142856</v>
      </c>
      <c r="I6" s="7" t="s">
        <v>14</v>
      </c>
      <c r="J6" s="15" t="s">
        <v>76</v>
      </c>
    </row>
    <row r="7" spans="1:10" x14ac:dyDescent="0.3">
      <c r="A7" s="7">
        <v>5</v>
      </c>
      <c r="B7" s="7">
        <v>2015</v>
      </c>
      <c r="C7" s="7" t="s">
        <v>6</v>
      </c>
      <c r="D7" s="7">
        <v>90</v>
      </c>
      <c r="E7" s="8">
        <v>2000</v>
      </c>
      <c r="F7" s="8">
        <v>1000</v>
      </c>
      <c r="G7" s="7">
        <f t="shared" si="0"/>
        <v>0.5</v>
      </c>
      <c r="H7" s="7">
        <f t="shared" si="1"/>
        <v>11.111111111111111</v>
      </c>
      <c r="I7" s="7" t="s">
        <v>3</v>
      </c>
      <c r="J7" s="15" t="s">
        <v>61</v>
      </c>
    </row>
    <row r="8" spans="1:10" x14ac:dyDescent="0.3">
      <c r="A8" s="7">
        <v>7</v>
      </c>
      <c r="B8" s="7">
        <v>2015</v>
      </c>
      <c r="C8" s="7" t="s">
        <v>136</v>
      </c>
      <c r="D8" s="7">
        <v>120</v>
      </c>
      <c r="E8" s="8">
        <v>48418</v>
      </c>
      <c r="F8" s="8">
        <v>13145</v>
      </c>
      <c r="G8" s="7">
        <f t="shared" si="0"/>
        <v>0.27148994175719776</v>
      </c>
      <c r="H8" s="7">
        <f t="shared" si="1"/>
        <v>109.54166666666667</v>
      </c>
      <c r="I8" s="10" t="s">
        <v>78</v>
      </c>
      <c r="J8" s="15" t="s">
        <v>63</v>
      </c>
    </row>
    <row r="9" spans="1:10" x14ac:dyDescent="0.3">
      <c r="A9" s="7">
        <v>8</v>
      </c>
      <c r="B9" s="7">
        <v>2015</v>
      </c>
      <c r="C9" s="7" t="s">
        <v>137</v>
      </c>
      <c r="D9" s="7">
        <v>12</v>
      </c>
      <c r="E9" s="8">
        <v>6426</v>
      </c>
      <c r="F9" s="8">
        <v>1974</v>
      </c>
      <c r="G9" s="7">
        <f t="shared" si="0"/>
        <v>0.30718954248366015</v>
      </c>
      <c r="H9" s="7">
        <f t="shared" si="1"/>
        <v>164.5</v>
      </c>
      <c r="I9" s="7" t="s">
        <v>18</v>
      </c>
      <c r="J9" s="15" t="s">
        <v>64</v>
      </c>
    </row>
    <row r="10" spans="1:10" x14ac:dyDescent="0.3">
      <c r="A10" s="7">
        <v>16</v>
      </c>
      <c r="B10" s="7">
        <v>2015</v>
      </c>
      <c r="C10" s="7" t="s">
        <v>132</v>
      </c>
      <c r="D10" s="7">
        <v>35</v>
      </c>
      <c r="E10" s="11">
        <v>170581</v>
      </c>
      <c r="F10" s="11">
        <v>4857</v>
      </c>
      <c r="G10" s="7">
        <f t="shared" si="0"/>
        <v>2.8473276625180999E-2</v>
      </c>
      <c r="H10" s="7">
        <f t="shared" si="1"/>
        <v>138.77142857142857</v>
      </c>
      <c r="I10" s="7" t="s">
        <v>24</v>
      </c>
      <c r="J10" s="15" t="s">
        <v>27</v>
      </c>
    </row>
    <row r="11" spans="1:10" x14ac:dyDescent="0.3">
      <c r="A11" s="7">
        <v>19</v>
      </c>
      <c r="B11" s="7">
        <v>2015</v>
      </c>
      <c r="C11" s="7" t="s">
        <v>6</v>
      </c>
      <c r="D11" s="7">
        <v>30</v>
      </c>
      <c r="E11" s="8">
        <v>3399</v>
      </c>
      <c r="F11" s="8">
        <v>3399</v>
      </c>
      <c r="G11" s="7">
        <f t="shared" si="0"/>
        <v>1</v>
      </c>
      <c r="H11" s="7">
        <f t="shared" si="1"/>
        <v>113.3</v>
      </c>
      <c r="I11" s="7" t="s">
        <v>31</v>
      </c>
      <c r="J11" s="15" t="s">
        <v>30</v>
      </c>
    </row>
    <row r="12" spans="1:10" x14ac:dyDescent="0.3">
      <c r="A12" s="7">
        <v>28</v>
      </c>
      <c r="B12" s="7">
        <v>2016</v>
      </c>
      <c r="C12" s="7" t="s">
        <v>19</v>
      </c>
      <c r="D12" s="7">
        <v>1</v>
      </c>
      <c r="E12" s="8">
        <v>1500</v>
      </c>
      <c r="F12" s="8">
        <v>1500</v>
      </c>
      <c r="G12" s="7">
        <f t="shared" si="0"/>
        <v>1</v>
      </c>
      <c r="H12" s="7">
        <f t="shared" si="1"/>
        <v>1500</v>
      </c>
      <c r="I12" s="7" t="s">
        <v>3</v>
      </c>
      <c r="J12" s="15" t="s">
        <v>43</v>
      </c>
    </row>
    <row r="13" spans="1:10" x14ac:dyDescent="0.3">
      <c r="A13" s="7">
        <v>4</v>
      </c>
      <c r="B13" s="7">
        <v>2016</v>
      </c>
      <c r="C13" s="7" t="s">
        <v>6</v>
      </c>
      <c r="D13" s="7">
        <v>1</v>
      </c>
      <c r="E13" s="8">
        <v>1363</v>
      </c>
      <c r="F13" s="8">
        <v>790</v>
      </c>
      <c r="G13" s="7">
        <f t="shared" si="0"/>
        <v>0.57960381511371972</v>
      </c>
      <c r="H13" s="7">
        <f t="shared" si="1"/>
        <v>790</v>
      </c>
      <c r="I13" s="7" t="s">
        <v>3</v>
      </c>
      <c r="J13" s="15" t="s">
        <v>60</v>
      </c>
    </row>
    <row r="14" spans="1:10" x14ac:dyDescent="0.3">
      <c r="A14" s="7">
        <v>13</v>
      </c>
      <c r="B14" s="7">
        <v>2016</v>
      </c>
      <c r="C14" s="7" t="s">
        <v>19</v>
      </c>
      <c r="D14" s="7">
        <v>3</v>
      </c>
      <c r="E14" s="8">
        <v>198050</v>
      </c>
      <c r="F14" s="8">
        <v>7257</v>
      </c>
      <c r="G14" s="7">
        <f t="shared" si="0"/>
        <v>3.6642262055036609E-2</v>
      </c>
      <c r="H14" s="7">
        <f t="shared" si="1"/>
        <v>2419</v>
      </c>
      <c r="I14" s="7" t="s">
        <v>23</v>
      </c>
      <c r="J14" s="15" t="s">
        <v>69</v>
      </c>
    </row>
    <row r="15" spans="1:10" x14ac:dyDescent="0.3">
      <c r="A15" s="7">
        <v>18</v>
      </c>
      <c r="B15" s="7">
        <v>2016</v>
      </c>
      <c r="C15" s="7" t="s">
        <v>135</v>
      </c>
      <c r="D15" s="7" t="s">
        <v>129</v>
      </c>
      <c r="E15" s="11">
        <v>1714</v>
      </c>
      <c r="F15" s="11">
        <v>1714</v>
      </c>
      <c r="G15" s="7">
        <f t="shared" si="0"/>
        <v>1</v>
      </c>
      <c r="H15" s="7" t="e">
        <f t="shared" si="1"/>
        <v>#VALUE!</v>
      </c>
      <c r="I15" s="7" t="s">
        <v>29</v>
      </c>
      <c r="J15" s="15" t="s">
        <v>28</v>
      </c>
    </row>
    <row r="16" spans="1:10" x14ac:dyDescent="0.3">
      <c r="A16" s="7">
        <v>22</v>
      </c>
      <c r="B16" s="7">
        <v>2016</v>
      </c>
      <c r="C16" s="7" t="s">
        <v>6</v>
      </c>
      <c r="D16" s="7">
        <v>2</v>
      </c>
      <c r="E16" s="8">
        <v>12882</v>
      </c>
      <c r="F16" s="11">
        <f>4532+1093</f>
        <v>5625</v>
      </c>
      <c r="G16" s="7">
        <f t="shared" si="0"/>
        <v>0.4366557987890079</v>
      </c>
      <c r="H16" s="7">
        <f t="shared" si="1"/>
        <v>2812.5</v>
      </c>
      <c r="I16" s="7" t="s">
        <v>33</v>
      </c>
      <c r="J16" s="15" t="s">
        <v>34</v>
      </c>
    </row>
    <row r="17" spans="1:10" x14ac:dyDescent="0.3">
      <c r="A17" s="7">
        <v>31</v>
      </c>
      <c r="B17" s="7">
        <v>2016</v>
      </c>
      <c r="C17" s="7" t="s">
        <v>19</v>
      </c>
      <c r="D17" s="7">
        <v>60</v>
      </c>
      <c r="E17" s="8">
        <v>250000</v>
      </c>
      <c r="F17" s="8">
        <v>7931</v>
      </c>
      <c r="G17" s="7">
        <f t="shared" si="0"/>
        <v>3.1724000000000002E-2</v>
      </c>
      <c r="H17" s="7">
        <f t="shared" si="1"/>
        <v>132.18333333333334</v>
      </c>
      <c r="I17" s="7" t="s">
        <v>51</v>
      </c>
      <c r="J17" s="15" t="s">
        <v>50</v>
      </c>
    </row>
    <row r="18" spans="1:10" x14ac:dyDescent="0.3">
      <c r="A18" s="7">
        <v>32</v>
      </c>
      <c r="B18" s="7">
        <v>2016</v>
      </c>
      <c r="C18" s="7" t="s">
        <v>107</v>
      </c>
      <c r="D18" s="7" t="s">
        <v>129</v>
      </c>
      <c r="E18" s="8">
        <v>10163</v>
      </c>
      <c r="F18" s="8">
        <v>10163</v>
      </c>
      <c r="G18" s="7">
        <f t="shared" si="0"/>
        <v>1</v>
      </c>
      <c r="H18" s="7" t="e">
        <f t="shared" si="1"/>
        <v>#VALUE!</v>
      </c>
      <c r="I18" s="7" t="s">
        <v>47</v>
      </c>
      <c r="J18" s="15" t="s">
        <v>46</v>
      </c>
    </row>
    <row r="19" spans="1:10" x14ac:dyDescent="0.3">
      <c r="A19" s="7">
        <v>34</v>
      </c>
      <c r="B19" s="7">
        <v>2016</v>
      </c>
      <c r="C19" s="7" t="s">
        <v>107</v>
      </c>
      <c r="D19" s="7">
        <v>60</v>
      </c>
      <c r="E19" s="8">
        <v>4000</v>
      </c>
      <c r="F19" s="8">
        <v>4000</v>
      </c>
      <c r="G19" s="7">
        <f t="shared" si="0"/>
        <v>1</v>
      </c>
      <c r="H19" s="7">
        <f t="shared" si="1"/>
        <v>66.666666666666671</v>
      </c>
      <c r="I19" s="7" t="s">
        <v>44</v>
      </c>
      <c r="J19" s="15" t="s">
        <v>45</v>
      </c>
    </row>
    <row r="20" spans="1:10" x14ac:dyDescent="0.3">
      <c r="A20" s="7">
        <v>35</v>
      </c>
      <c r="B20" s="7">
        <v>2016</v>
      </c>
      <c r="C20" s="7" t="s">
        <v>19</v>
      </c>
      <c r="D20" s="7" t="s">
        <v>129</v>
      </c>
      <c r="E20" s="8">
        <v>5295</v>
      </c>
      <c r="F20" s="8">
        <v>5295</v>
      </c>
      <c r="G20" s="7">
        <f t="shared" si="0"/>
        <v>1</v>
      </c>
      <c r="H20" s="7" t="e">
        <f t="shared" si="1"/>
        <v>#VALUE!</v>
      </c>
      <c r="I20" s="7" t="s">
        <v>53</v>
      </c>
      <c r="J20" s="15" t="s">
        <v>52</v>
      </c>
    </row>
    <row r="21" spans="1:10" x14ac:dyDescent="0.3">
      <c r="A21" s="7">
        <v>46</v>
      </c>
      <c r="B21" s="7">
        <v>2016</v>
      </c>
      <c r="C21" s="7" t="s">
        <v>19</v>
      </c>
      <c r="D21" s="7" t="s">
        <v>129</v>
      </c>
      <c r="E21" s="8">
        <v>43000</v>
      </c>
      <c r="F21" s="8">
        <v>23585</v>
      </c>
      <c r="G21" s="7">
        <f t="shared" si="0"/>
        <v>0.54848837209302326</v>
      </c>
      <c r="H21" s="7" t="e">
        <f t="shared" si="1"/>
        <v>#VALUE!</v>
      </c>
      <c r="I21" s="7" t="s">
        <v>56</v>
      </c>
      <c r="J21" s="15" t="s">
        <v>57</v>
      </c>
    </row>
    <row r="22" spans="1:10" x14ac:dyDescent="0.3">
      <c r="A22" s="13">
        <v>41</v>
      </c>
      <c r="B22" s="13">
        <v>2016</v>
      </c>
      <c r="C22" s="13" t="s">
        <v>19</v>
      </c>
      <c r="D22" s="13">
        <v>81</v>
      </c>
      <c r="E22" s="13">
        <v>7954</v>
      </c>
      <c r="F22" s="13">
        <v>7954</v>
      </c>
      <c r="G22" s="13">
        <f t="shared" si="0"/>
        <v>1</v>
      </c>
      <c r="H22" s="13">
        <f t="shared" si="1"/>
        <v>98.197530864197532</v>
      </c>
      <c r="I22" s="13" t="s">
        <v>120</v>
      </c>
      <c r="J22" s="16" t="s">
        <v>105</v>
      </c>
    </row>
    <row r="23" spans="1:10" x14ac:dyDescent="0.3">
      <c r="A23" s="7">
        <v>10</v>
      </c>
      <c r="B23" s="7">
        <v>2017</v>
      </c>
      <c r="C23" s="7" t="s">
        <v>137</v>
      </c>
      <c r="D23" s="7">
        <v>42</v>
      </c>
      <c r="E23" s="8">
        <v>5144</v>
      </c>
      <c r="F23" s="11">
        <v>5144</v>
      </c>
      <c r="G23" s="7">
        <f t="shared" si="0"/>
        <v>1</v>
      </c>
      <c r="H23" s="7">
        <f t="shared" si="1"/>
        <v>122.47619047619048</v>
      </c>
      <c r="I23" s="7" t="s">
        <v>16</v>
      </c>
      <c r="J23" s="15" t="s">
        <v>66</v>
      </c>
    </row>
    <row r="24" spans="1:10" x14ac:dyDescent="0.3">
      <c r="A24" s="7">
        <v>11</v>
      </c>
      <c r="B24" s="7">
        <v>2017</v>
      </c>
      <c r="C24" s="7" t="s">
        <v>19</v>
      </c>
      <c r="D24" s="7">
        <v>180</v>
      </c>
      <c r="E24" s="8">
        <f>3047+(2240-580)</f>
        <v>4707</v>
      </c>
      <c r="F24" s="8">
        <v>3047</v>
      </c>
      <c r="G24" s="7">
        <f t="shared" si="0"/>
        <v>0.64733375823241979</v>
      </c>
      <c r="H24" s="7">
        <f t="shared" si="1"/>
        <v>16.927777777777777</v>
      </c>
      <c r="I24" s="7" t="s">
        <v>20</v>
      </c>
      <c r="J24" s="15" t="s">
        <v>67</v>
      </c>
    </row>
    <row r="25" spans="1:10" x14ac:dyDescent="0.3">
      <c r="A25" s="7">
        <v>12</v>
      </c>
      <c r="B25" s="7">
        <v>2017</v>
      </c>
      <c r="C25" s="7" t="s">
        <v>137</v>
      </c>
      <c r="D25" s="7">
        <v>42</v>
      </c>
      <c r="E25" s="11">
        <v>29473</v>
      </c>
      <c r="F25" s="11">
        <v>29473</v>
      </c>
      <c r="G25" s="7">
        <f t="shared" si="0"/>
        <v>1</v>
      </c>
      <c r="H25" s="7">
        <f t="shared" si="1"/>
        <v>701.73809523809518</v>
      </c>
      <c r="I25" s="7" t="s">
        <v>21</v>
      </c>
      <c r="J25" s="15" t="s">
        <v>68</v>
      </c>
    </row>
    <row r="26" spans="1:10" x14ac:dyDescent="0.3">
      <c r="A26" s="9">
        <v>21</v>
      </c>
      <c r="B26" s="9">
        <v>2017</v>
      </c>
      <c r="C26" s="9" t="s">
        <v>6</v>
      </c>
      <c r="D26" s="9">
        <v>210</v>
      </c>
      <c r="E26" s="12">
        <v>13604</v>
      </c>
      <c r="F26" s="12">
        <v>13604</v>
      </c>
      <c r="G26" s="7">
        <f t="shared" si="0"/>
        <v>1</v>
      </c>
      <c r="H26" s="7">
        <f t="shared" si="1"/>
        <v>64.780952380952385</v>
      </c>
      <c r="I26" s="9" t="s">
        <v>11</v>
      </c>
      <c r="J26" s="15" t="s">
        <v>74</v>
      </c>
    </row>
    <row r="27" spans="1:10" x14ac:dyDescent="0.3">
      <c r="A27" s="7">
        <v>25</v>
      </c>
      <c r="B27" s="7">
        <v>2017</v>
      </c>
      <c r="C27" s="7" t="s">
        <v>132</v>
      </c>
      <c r="D27" s="7">
        <v>9</v>
      </c>
      <c r="E27" s="8">
        <v>16683</v>
      </c>
      <c r="F27" s="8">
        <v>8157</v>
      </c>
      <c r="G27" s="7">
        <f t="shared" si="0"/>
        <v>0.4889408379787808</v>
      </c>
      <c r="H27" s="7">
        <f t="shared" si="1"/>
        <v>906.33333333333337</v>
      </c>
      <c r="I27" s="7" t="s">
        <v>40</v>
      </c>
      <c r="J27" s="15" t="s">
        <v>39</v>
      </c>
    </row>
    <row r="28" spans="1:10" x14ac:dyDescent="0.3">
      <c r="A28" s="7">
        <v>26</v>
      </c>
      <c r="B28" s="7">
        <v>2017</v>
      </c>
      <c r="C28" s="7" t="s">
        <v>138</v>
      </c>
      <c r="D28" s="7">
        <v>90</v>
      </c>
      <c r="E28" s="8">
        <v>124589</v>
      </c>
      <c r="F28" s="8">
        <v>3536</v>
      </c>
      <c r="G28" s="7">
        <f t="shared" si="0"/>
        <v>2.8381317772837089E-2</v>
      </c>
      <c r="H28" s="7">
        <f t="shared" si="1"/>
        <v>39.288888888888891</v>
      </c>
      <c r="I28" s="7" t="s">
        <v>42</v>
      </c>
      <c r="J28" s="15" t="s">
        <v>41</v>
      </c>
    </row>
    <row r="29" spans="1:10" x14ac:dyDescent="0.3">
      <c r="A29" s="7">
        <v>29</v>
      </c>
      <c r="B29" s="7">
        <v>2017</v>
      </c>
      <c r="C29" s="7" t="s">
        <v>19</v>
      </c>
      <c r="D29" s="7">
        <v>10</v>
      </c>
      <c r="E29" s="8">
        <v>8000</v>
      </c>
      <c r="F29" s="8">
        <v>8000</v>
      </c>
      <c r="G29" s="7">
        <f t="shared" si="0"/>
        <v>1</v>
      </c>
      <c r="H29" s="7">
        <f t="shared" si="1"/>
        <v>800</v>
      </c>
      <c r="I29" s="7" t="s">
        <v>82</v>
      </c>
      <c r="J29" s="15" t="s">
        <v>75</v>
      </c>
    </row>
    <row r="30" spans="1:10" x14ac:dyDescent="0.3">
      <c r="A30" s="7">
        <v>44</v>
      </c>
      <c r="B30" s="7">
        <v>2017</v>
      </c>
      <c r="C30" s="7" t="s">
        <v>19</v>
      </c>
      <c r="D30" s="7">
        <v>210</v>
      </c>
      <c r="E30" s="8">
        <v>100000</v>
      </c>
      <c r="F30" s="8">
        <v>28928</v>
      </c>
      <c r="G30" s="7">
        <f t="shared" si="0"/>
        <v>0.28927999999999998</v>
      </c>
      <c r="H30" s="7">
        <f t="shared" si="1"/>
        <v>137.75238095238095</v>
      </c>
      <c r="I30" s="7" t="s">
        <v>55</v>
      </c>
      <c r="J30" s="15" t="s">
        <v>54</v>
      </c>
    </row>
    <row r="31" spans="1:10" x14ac:dyDescent="0.3">
      <c r="A31" s="13">
        <v>42</v>
      </c>
      <c r="B31" s="13">
        <v>2017</v>
      </c>
      <c r="C31" s="13" t="s">
        <v>19</v>
      </c>
      <c r="D31" s="13">
        <v>120</v>
      </c>
      <c r="E31" s="13">
        <v>7178</v>
      </c>
      <c r="F31" s="13">
        <v>7178</v>
      </c>
      <c r="G31" s="13">
        <f t="shared" si="0"/>
        <v>1</v>
      </c>
      <c r="H31" s="13">
        <f t="shared" si="1"/>
        <v>59.81666666666667</v>
      </c>
      <c r="I31" s="13" t="s">
        <v>121</v>
      </c>
      <c r="J31" s="16" t="s">
        <v>106</v>
      </c>
    </row>
    <row r="32" spans="1:10" x14ac:dyDescent="0.3">
      <c r="A32" s="14">
        <v>48</v>
      </c>
      <c r="B32" s="14">
        <v>2017</v>
      </c>
      <c r="C32" s="14" t="s">
        <v>19</v>
      </c>
      <c r="D32" s="14">
        <v>90</v>
      </c>
      <c r="E32" s="14">
        <v>1220</v>
      </c>
      <c r="F32" s="14">
        <v>1220</v>
      </c>
      <c r="G32" s="13">
        <f t="shared" si="0"/>
        <v>1</v>
      </c>
      <c r="H32" s="13">
        <f t="shared" si="1"/>
        <v>13.555555555555555</v>
      </c>
      <c r="I32" s="14" t="s">
        <v>123</v>
      </c>
      <c r="J32" s="17" t="s">
        <v>112</v>
      </c>
    </row>
    <row r="33" spans="1:11" x14ac:dyDescent="0.3">
      <c r="A33" s="13">
        <v>54</v>
      </c>
      <c r="B33" s="13">
        <v>2017</v>
      </c>
      <c r="C33" s="13" t="s">
        <v>19</v>
      </c>
      <c r="D33" s="13" t="s">
        <v>129</v>
      </c>
      <c r="E33" s="13">
        <v>15000</v>
      </c>
      <c r="F33" s="13">
        <v>15000</v>
      </c>
      <c r="G33" s="13">
        <f t="shared" si="0"/>
        <v>1</v>
      </c>
      <c r="H33" s="13" t="e">
        <f t="shared" si="1"/>
        <v>#VALUE!</v>
      </c>
      <c r="I33" s="13" t="s">
        <v>127</v>
      </c>
      <c r="J33" s="16" t="s">
        <v>126</v>
      </c>
    </row>
    <row r="34" spans="1:11" x14ac:dyDescent="0.3">
      <c r="A34" s="7">
        <v>15</v>
      </c>
      <c r="B34" s="7">
        <v>2018</v>
      </c>
      <c r="C34" s="7" t="s">
        <v>139</v>
      </c>
      <c r="D34" s="7">
        <v>150</v>
      </c>
      <c r="E34" s="8">
        <f>173190+3086</f>
        <v>176276</v>
      </c>
      <c r="F34" s="8">
        <v>53466</v>
      </c>
      <c r="G34" s="7">
        <f t="shared" ref="G34:G55" si="2" xml:space="preserve"> F34 / E34</f>
        <v>0.30330844811545532</v>
      </c>
      <c r="H34" s="7">
        <f t="shared" ref="H34:H55" si="3">F34/D34</f>
        <v>356.44</v>
      </c>
      <c r="I34" s="7" t="s">
        <v>71</v>
      </c>
      <c r="J34" s="15" t="s">
        <v>72</v>
      </c>
    </row>
    <row r="35" spans="1:11" x14ac:dyDescent="0.3">
      <c r="A35" s="7">
        <v>17</v>
      </c>
      <c r="B35" s="7">
        <v>2018</v>
      </c>
      <c r="C35" s="7" t="s">
        <v>107</v>
      </c>
      <c r="D35" s="7">
        <v>105</v>
      </c>
      <c r="E35" s="8">
        <v>7831</v>
      </c>
      <c r="F35" s="8">
        <v>7831</v>
      </c>
      <c r="G35" s="7">
        <f t="shared" si="2"/>
        <v>1</v>
      </c>
      <c r="H35" s="7">
        <f t="shared" si="3"/>
        <v>74.580952380952382</v>
      </c>
      <c r="I35" s="7" t="s">
        <v>83</v>
      </c>
      <c r="J35" s="15" t="s">
        <v>26</v>
      </c>
    </row>
    <row r="36" spans="1:11" x14ac:dyDescent="0.3">
      <c r="A36" s="7">
        <v>23</v>
      </c>
      <c r="B36" s="7">
        <v>2018</v>
      </c>
      <c r="C36" s="7" t="s">
        <v>19</v>
      </c>
      <c r="D36" s="7">
        <v>30</v>
      </c>
      <c r="E36" s="8">
        <v>25742</v>
      </c>
      <c r="F36" s="8">
        <v>6227</v>
      </c>
      <c r="G36" s="7">
        <f t="shared" si="2"/>
        <v>0.24190039623960843</v>
      </c>
      <c r="H36" s="7">
        <f t="shared" si="3"/>
        <v>207.56666666666666</v>
      </c>
      <c r="I36" s="7" t="s">
        <v>35</v>
      </c>
      <c r="J36" s="15" t="s">
        <v>36</v>
      </c>
    </row>
    <row r="37" spans="1:11" x14ac:dyDescent="0.3">
      <c r="A37" s="7">
        <v>24</v>
      </c>
      <c r="B37" s="7">
        <v>2018</v>
      </c>
      <c r="C37" s="7" t="s">
        <v>132</v>
      </c>
      <c r="D37" s="7">
        <v>60</v>
      </c>
      <c r="E37" s="8">
        <v>25361</v>
      </c>
      <c r="F37" s="8">
        <v>2527</v>
      </c>
      <c r="G37" s="7">
        <f t="shared" si="2"/>
        <v>9.9641181341429755E-2</v>
      </c>
      <c r="H37" s="7">
        <f t="shared" si="3"/>
        <v>42.116666666666667</v>
      </c>
      <c r="I37" s="7" t="s">
        <v>38</v>
      </c>
      <c r="J37" s="15" t="s">
        <v>90</v>
      </c>
    </row>
    <row r="38" spans="1:11" x14ac:dyDescent="0.3">
      <c r="A38" s="7">
        <v>30</v>
      </c>
      <c r="B38" s="7">
        <v>2018</v>
      </c>
      <c r="C38" s="7" t="s">
        <v>2</v>
      </c>
      <c r="D38" s="7">
        <v>1</v>
      </c>
      <c r="E38" s="8">
        <v>3900</v>
      </c>
      <c r="F38" s="8">
        <v>3900</v>
      </c>
      <c r="G38" s="7">
        <f t="shared" si="2"/>
        <v>1</v>
      </c>
      <c r="H38" s="7">
        <f t="shared" si="3"/>
        <v>3900</v>
      </c>
      <c r="I38" s="7" t="s">
        <v>14</v>
      </c>
      <c r="J38" s="15" t="s">
        <v>77</v>
      </c>
      <c r="K38" s="2"/>
    </row>
    <row r="39" spans="1:11" x14ac:dyDescent="0.3">
      <c r="A39" s="13">
        <v>39</v>
      </c>
      <c r="B39" s="13">
        <v>2018</v>
      </c>
      <c r="C39" s="13" t="s">
        <v>19</v>
      </c>
      <c r="D39" s="13">
        <v>413</v>
      </c>
      <c r="E39" s="13">
        <v>3000</v>
      </c>
      <c r="F39" s="13">
        <v>3000</v>
      </c>
      <c r="G39" s="13">
        <f t="shared" si="2"/>
        <v>1</v>
      </c>
      <c r="H39" s="13">
        <f t="shared" si="3"/>
        <v>7.2639225181598066</v>
      </c>
      <c r="I39" s="13" t="s">
        <v>103</v>
      </c>
      <c r="J39" s="16" t="s">
        <v>102</v>
      </c>
    </row>
    <row r="40" spans="1:11" x14ac:dyDescent="0.3">
      <c r="A40" s="13">
        <v>45</v>
      </c>
      <c r="B40" s="13">
        <v>2018</v>
      </c>
      <c r="C40" s="13" t="s">
        <v>134</v>
      </c>
      <c r="D40" s="13">
        <f>6+28</f>
        <v>34</v>
      </c>
      <c r="E40" s="13">
        <f>8291+18957</f>
        <v>27248</v>
      </c>
      <c r="F40" s="13">
        <f>5375+7167</f>
        <v>12542</v>
      </c>
      <c r="G40" s="13">
        <f t="shared" si="2"/>
        <v>0.46029066353493836</v>
      </c>
      <c r="H40" s="13">
        <f t="shared" si="3"/>
        <v>368.88235294117646</v>
      </c>
      <c r="I40" s="13" t="s">
        <v>109</v>
      </c>
      <c r="J40" s="16" t="s">
        <v>110</v>
      </c>
    </row>
    <row r="41" spans="1:11" x14ac:dyDescent="0.3">
      <c r="A41" s="13">
        <v>47</v>
      </c>
      <c r="B41" s="13">
        <v>2018</v>
      </c>
      <c r="C41" s="13" t="s">
        <v>19</v>
      </c>
      <c r="D41" s="13">
        <v>298</v>
      </c>
      <c r="E41" s="13">
        <v>8910</v>
      </c>
      <c r="F41" s="13">
        <v>5101</v>
      </c>
      <c r="G41" s="13">
        <f t="shared" si="2"/>
        <v>0.57250280583613922</v>
      </c>
      <c r="H41" s="13">
        <f t="shared" si="3"/>
        <v>17.117449664429529</v>
      </c>
      <c r="I41" s="13" t="s">
        <v>122</v>
      </c>
      <c r="J41" s="16" t="s">
        <v>111</v>
      </c>
    </row>
    <row r="42" spans="1:11" x14ac:dyDescent="0.3">
      <c r="A42" s="13">
        <v>53</v>
      </c>
      <c r="B42" s="13">
        <v>2018</v>
      </c>
      <c r="C42" s="13" t="s">
        <v>19</v>
      </c>
      <c r="D42" s="13">
        <v>60</v>
      </c>
      <c r="E42" s="13">
        <v>1766</v>
      </c>
      <c r="F42" s="13">
        <v>1766</v>
      </c>
      <c r="G42" s="13">
        <f t="shared" si="2"/>
        <v>1</v>
      </c>
      <c r="H42" s="13">
        <f t="shared" si="3"/>
        <v>29.433333333333334</v>
      </c>
      <c r="I42" s="13" t="s">
        <v>118</v>
      </c>
      <c r="J42" s="16" t="s">
        <v>125</v>
      </c>
    </row>
    <row r="43" spans="1:11" x14ac:dyDescent="0.3">
      <c r="A43" s="13">
        <v>55</v>
      </c>
      <c r="B43" s="13">
        <v>2018</v>
      </c>
      <c r="C43" s="13" t="s">
        <v>2</v>
      </c>
      <c r="D43" s="13">
        <v>90</v>
      </c>
      <c r="E43" s="13">
        <v>173190</v>
      </c>
      <c r="F43" s="13">
        <v>82145</v>
      </c>
      <c r="G43" s="13">
        <f t="shared" si="2"/>
        <v>0.4743056758473353</v>
      </c>
      <c r="H43" s="13">
        <f t="shared" si="3"/>
        <v>912.72222222222217</v>
      </c>
      <c r="I43" s="13" t="s">
        <v>2</v>
      </c>
      <c r="J43" s="16" t="s">
        <v>128</v>
      </c>
    </row>
    <row r="44" spans="1:11" x14ac:dyDescent="0.3">
      <c r="A44" s="7">
        <v>14</v>
      </c>
      <c r="B44" s="7">
        <v>2019</v>
      </c>
      <c r="C44" s="7" t="s">
        <v>19</v>
      </c>
      <c r="D44" s="7" t="s">
        <v>129</v>
      </c>
      <c r="E44" s="8">
        <v>11533</v>
      </c>
      <c r="F44" s="11">
        <v>9084</v>
      </c>
      <c r="G44" s="7">
        <f t="shared" si="2"/>
        <v>0.78765282233590561</v>
      </c>
      <c r="H44" s="7" t="e">
        <f t="shared" si="3"/>
        <v>#VALUE!</v>
      </c>
      <c r="I44" s="7" t="s">
        <v>22</v>
      </c>
      <c r="J44" s="15" t="s">
        <v>70</v>
      </c>
    </row>
    <row r="45" spans="1:11" x14ac:dyDescent="0.3">
      <c r="A45" s="7">
        <v>33</v>
      </c>
      <c r="B45" s="7">
        <v>2019</v>
      </c>
      <c r="C45" s="7" t="s">
        <v>133</v>
      </c>
      <c r="D45" s="7">
        <v>730</v>
      </c>
      <c r="E45" s="8">
        <v>46562</v>
      </c>
      <c r="F45" s="8">
        <v>46562</v>
      </c>
      <c r="G45" s="7">
        <f t="shared" si="2"/>
        <v>1</v>
      </c>
      <c r="H45" s="7">
        <f t="shared" si="3"/>
        <v>63.783561643835618</v>
      </c>
      <c r="I45" s="7" t="s">
        <v>48</v>
      </c>
      <c r="J45" s="15" t="s">
        <v>49</v>
      </c>
    </row>
    <row r="46" spans="1:11" x14ac:dyDescent="0.3">
      <c r="A46" s="7">
        <v>38</v>
      </c>
      <c r="B46" s="7">
        <v>2019</v>
      </c>
      <c r="C46" s="7" t="s">
        <v>6</v>
      </c>
      <c r="D46" s="7">
        <v>188</v>
      </c>
      <c r="E46" s="8">
        <v>496</v>
      </c>
      <c r="F46" s="8">
        <v>496</v>
      </c>
      <c r="G46" s="7">
        <f t="shared" si="2"/>
        <v>1</v>
      </c>
      <c r="H46" s="7">
        <f t="shared" si="3"/>
        <v>2.6382978723404253</v>
      </c>
      <c r="I46" s="7" t="s">
        <v>88</v>
      </c>
      <c r="J46" s="15" t="s">
        <v>89</v>
      </c>
    </row>
    <row r="47" spans="1:11" x14ac:dyDescent="0.3">
      <c r="A47" s="13">
        <v>40</v>
      </c>
      <c r="B47" s="13">
        <v>2019</v>
      </c>
      <c r="C47" s="13" t="s">
        <v>19</v>
      </c>
      <c r="D47" s="13">
        <v>27</v>
      </c>
      <c r="E47" s="13">
        <v>3288</v>
      </c>
      <c r="F47" s="20">
        <v>3288</v>
      </c>
      <c r="G47" s="13">
        <f t="shared" si="2"/>
        <v>1</v>
      </c>
      <c r="H47" s="13">
        <f t="shared" si="3"/>
        <v>121.77777777777777</v>
      </c>
      <c r="I47" s="13" t="s">
        <v>119</v>
      </c>
      <c r="J47" s="16" t="s">
        <v>104</v>
      </c>
    </row>
    <row r="48" spans="1:11" x14ac:dyDescent="0.3">
      <c r="A48" s="14">
        <v>49</v>
      </c>
      <c r="B48" s="14">
        <v>2019</v>
      </c>
      <c r="C48" s="14" t="s">
        <v>6</v>
      </c>
      <c r="D48" s="14">
        <v>1</v>
      </c>
      <c r="E48" s="14">
        <v>3000</v>
      </c>
      <c r="F48" s="14">
        <v>3000</v>
      </c>
      <c r="G48" s="13">
        <f t="shared" si="2"/>
        <v>1</v>
      </c>
      <c r="H48" s="13">
        <f t="shared" si="3"/>
        <v>3000</v>
      </c>
      <c r="I48" s="14" t="s">
        <v>3</v>
      </c>
      <c r="J48" s="17" t="s">
        <v>113</v>
      </c>
    </row>
    <row r="49" spans="1:10" x14ac:dyDescent="0.3">
      <c r="A49" s="7">
        <v>36</v>
      </c>
      <c r="B49" s="7">
        <v>2020</v>
      </c>
      <c r="C49" s="7" t="s">
        <v>19</v>
      </c>
      <c r="D49" s="7" t="s">
        <v>129</v>
      </c>
      <c r="E49" s="8">
        <v>48174</v>
      </c>
      <c r="F49" s="8">
        <v>48174</v>
      </c>
      <c r="G49" s="7">
        <f t="shared" si="2"/>
        <v>1</v>
      </c>
      <c r="H49" s="7" t="e">
        <f t="shared" si="3"/>
        <v>#VALUE!</v>
      </c>
      <c r="I49" s="7" t="s">
        <v>84</v>
      </c>
      <c r="J49" s="15" t="s">
        <v>87</v>
      </c>
    </row>
    <row r="50" spans="1:10" x14ac:dyDescent="0.3">
      <c r="A50" s="7">
        <v>37</v>
      </c>
      <c r="B50" s="7">
        <v>2020</v>
      </c>
      <c r="C50" s="7" t="s">
        <v>107</v>
      </c>
      <c r="D50" s="7">
        <v>7.3</v>
      </c>
      <c r="E50" s="8">
        <v>12396</v>
      </c>
      <c r="F50" s="8">
        <v>12396</v>
      </c>
      <c r="G50" s="7">
        <f t="shared" si="2"/>
        <v>1</v>
      </c>
      <c r="H50" s="7">
        <f t="shared" si="3"/>
        <v>1698.0821917808219</v>
      </c>
      <c r="I50" s="7" t="s">
        <v>86</v>
      </c>
      <c r="J50" s="15" t="s">
        <v>85</v>
      </c>
    </row>
    <row r="51" spans="1:10" x14ac:dyDescent="0.3">
      <c r="A51" s="7">
        <v>20</v>
      </c>
      <c r="B51" s="7">
        <v>2020</v>
      </c>
      <c r="C51" s="7" t="s">
        <v>19</v>
      </c>
      <c r="D51" s="7" t="s">
        <v>129</v>
      </c>
      <c r="E51" s="11">
        <v>4000</v>
      </c>
      <c r="F51" s="11">
        <v>4000</v>
      </c>
      <c r="G51" s="7">
        <f t="shared" si="2"/>
        <v>1</v>
      </c>
      <c r="H51" s="7" t="e">
        <f t="shared" si="3"/>
        <v>#VALUE!</v>
      </c>
      <c r="I51" s="7" t="s">
        <v>32</v>
      </c>
      <c r="J51" s="15" t="s">
        <v>73</v>
      </c>
    </row>
    <row r="52" spans="1:10" x14ac:dyDescent="0.3">
      <c r="A52" s="13">
        <v>43</v>
      </c>
      <c r="B52" s="13">
        <v>2020</v>
      </c>
      <c r="C52" s="13" t="s">
        <v>107</v>
      </c>
      <c r="D52" s="13" t="s">
        <v>129</v>
      </c>
      <c r="E52" s="13">
        <v>184</v>
      </c>
      <c r="F52" s="13">
        <v>157</v>
      </c>
      <c r="G52" s="13">
        <f t="shared" si="2"/>
        <v>0.85326086956521741</v>
      </c>
      <c r="H52" s="13" t="e">
        <f t="shared" si="3"/>
        <v>#VALUE!</v>
      </c>
      <c r="I52" s="13" t="s">
        <v>86</v>
      </c>
      <c r="J52" s="16" t="s">
        <v>108</v>
      </c>
    </row>
    <row r="53" spans="1:10" x14ac:dyDescent="0.3">
      <c r="A53" s="13">
        <v>52</v>
      </c>
      <c r="B53" s="13">
        <v>2020</v>
      </c>
      <c r="C53" s="13" t="s">
        <v>19</v>
      </c>
      <c r="D53" s="13" t="s">
        <v>129</v>
      </c>
      <c r="E53" s="13">
        <v>4041</v>
      </c>
      <c r="F53" s="13">
        <v>4041</v>
      </c>
      <c r="G53" s="13">
        <f t="shared" si="2"/>
        <v>1</v>
      </c>
      <c r="H53" s="13" t="e">
        <f t="shared" si="3"/>
        <v>#VALUE!</v>
      </c>
      <c r="I53" s="13" t="s">
        <v>124</v>
      </c>
      <c r="J53" s="16" t="s">
        <v>117</v>
      </c>
    </row>
    <row r="54" spans="1:10" x14ac:dyDescent="0.3">
      <c r="A54" s="14">
        <v>50</v>
      </c>
      <c r="B54" s="14">
        <v>2021</v>
      </c>
      <c r="C54" s="14" t="s">
        <v>107</v>
      </c>
      <c r="D54" s="14" t="s">
        <v>129</v>
      </c>
      <c r="E54" s="14">
        <v>3595</v>
      </c>
      <c r="F54" s="14">
        <v>3595</v>
      </c>
      <c r="G54" s="13">
        <f t="shared" si="2"/>
        <v>1</v>
      </c>
      <c r="H54" s="13" t="e">
        <f t="shared" si="3"/>
        <v>#VALUE!</v>
      </c>
      <c r="I54" s="14" t="s">
        <v>86</v>
      </c>
      <c r="J54" s="17" t="s">
        <v>114</v>
      </c>
    </row>
    <row r="55" spans="1:10" x14ac:dyDescent="0.3">
      <c r="A55" s="14">
        <v>51</v>
      </c>
      <c r="B55" s="14">
        <v>2021</v>
      </c>
      <c r="C55" s="14" t="s">
        <v>2</v>
      </c>
      <c r="D55" s="14">
        <v>14</v>
      </c>
      <c r="E55" s="14">
        <v>4000</v>
      </c>
      <c r="F55" s="14">
        <v>4000</v>
      </c>
      <c r="G55" s="13">
        <f t="shared" si="2"/>
        <v>1</v>
      </c>
      <c r="H55" s="13">
        <f t="shared" si="3"/>
        <v>285.71428571428572</v>
      </c>
      <c r="I55" s="14" t="s">
        <v>115</v>
      </c>
      <c r="J55" s="17" t="s">
        <v>116</v>
      </c>
    </row>
    <row r="56" spans="1:10" x14ac:dyDescent="0.3">
      <c r="J56" s="4"/>
    </row>
  </sheetData>
  <sortState xmlns:xlrd2="http://schemas.microsoft.com/office/spreadsheetml/2017/richdata2" ref="A2:J55">
    <sortCondition ref="B5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ECB4-1FC6-4609-AAA8-B6CD449C05AA}">
  <dimension ref="A1:G30"/>
  <sheetViews>
    <sheetView tabSelected="1" zoomScale="109" zoomScaleNormal="141" workbookViewId="0">
      <selection activeCell="F14" sqref="F14"/>
    </sheetView>
  </sheetViews>
  <sheetFormatPr defaultRowHeight="14.4" x14ac:dyDescent="0.3"/>
  <cols>
    <col min="1" max="1" width="60.109375" customWidth="1"/>
    <col min="2" max="2" width="3.6640625" customWidth="1"/>
    <col min="4" max="4" width="7.33203125" style="5" customWidth="1"/>
    <col min="6" max="6" width="12" bestFit="1" customWidth="1"/>
    <col min="7" max="7" width="12.6640625" bestFit="1" customWidth="1"/>
  </cols>
  <sheetData>
    <row r="1" spans="1:7" x14ac:dyDescent="0.3">
      <c r="A1" s="3" t="s">
        <v>2</v>
      </c>
      <c r="B1">
        <v>6</v>
      </c>
      <c r="C1">
        <f>B1/B24</f>
        <v>0.1111111111111111</v>
      </c>
      <c r="D1" s="5">
        <f>C1*100</f>
        <v>11.111111111111111</v>
      </c>
    </row>
    <row r="2" spans="1:7" x14ac:dyDescent="0.3">
      <c r="A2" s="3" t="s">
        <v>5</v>
      </c>
      <c r="B2">
        <v>1</v>
      </c>
      <c r="C2">
        <f>B2/B24</f>
        <v>1.8518518518518517E-2</v>
      </c>
      <c r="D2" s="5">
        <f>C2*100</f>
        <v>1.8518518518518516</v>
      </c>
    </row>
    <row r="3" spans="1:7" x14ac:dyDescent="0.3">
      <c r="A3" s="3" t="s">
        <v>4</v>
      </c>
      <c r="B3">
        <v>7</v>
      </c>
      <c r="C3">
        <f>B3/B24</f>
        <v>0.12962962962962962</v>
      </c>
      <c r="D3" s="5">
        <f t="shared" ref="D3:D5" si="0">C3*100</f>
        <v>12.962962962962962</v>
      </c>
      <c r="F3" s="6" t="s">
        <v>91</v>
      </c>
      <c r="G3" s="19">
        <f>C2+C4+C5+C16+C10</f>
        <v>0.20370370370370369</v>
      </c>
    </row>
    <row r="4" spans="1:7" x14ac:dyDescent="0.3">
      <c r="A4" s="3" t="s">
        <v>6</v>
      </c>
      <c r="B4">
        <v>9</v>
      </c>
      <c r="C4">
        <f>B4/B24</f>
        <v>0.16666666666666666</v>
      </c>
      <c r="D4" s="5">
        <f t="shared" si="0"/>
        <v>16.666666666666664</v>
      </c>
      <c r="F4" s="6" t="s">
        <v>92</v>
      </c>
      <c r="G4" s="19">
        <f>C1+C3+C8</f>
        <v>0.25925925925925924</v>
      </c>
    </row>
    <row r="5" spans="1:7" x14ac:dyDescent="0.3">
      <c r="A5" s="3" t="s">
        <v>94</v>
      </c>
      <c r="B5">
        <v>0</v>
      </c>
      <c r="C5">
        <f>B5/B24</f>
        <v>0</v>
      </c>
      <c r="D5" s="5">
        <f t="shared" si="0"/>
        <v>0</v>
      </c>
      <c r="F5" s="6" t="s">
        <v>93</v>
      </c>
      <c r="G5" s="19">
        <f>C9+C12+C17+C18+C20+C15+C19+C11</f>
        <v>0.53703703703703698</v>
      </c>
    </row>
    <row r="6" spans="1:7" x14ac:dyDescent="0.3">
      <c r="A6" s="4"/>
      <c r="D6" s="5">
        <f>SUM(D1:D5)</f>
        <v>42.592592592592588</v>
      </c>
      <c r="F6" s="6"/>
      <c r="G6">
        <f>SUM(G3:G5)</f>
        <v>0.99999999999999989</v>
      </c>
    </row>
    <row r="8" spans="1:7" x14ac:dyDescent="0.3">
      <c r="A8" s="3" t="s">
        <v>12</v>
      </c>
      <c r="B8">
        <v>1</v>
      </c>
      <c r="C8">
        <f>B8/B24</f>
        <v>1.8518518518518517E-2</v>
      </c>
      <c r="D8" s="5">
        <f>C8*100</f>
        <v>1.8518518518518516</v>
      </c>
    </row>
    <row r="9" spans="1:7" x14ac:dyDescent="0.3">
      <c r="A9" s="3" t="s">
        <v>7</v>
      </c>
      <c r="B9">
        <v>20</v>
      </c>
      <c r="C9">
        <f>B9/B24</f>
        <v>0.37037037037037035</v>
      </c>
      <c r="D9" s="5">
        <f>C9*100</f>
        <v>37.037037037037038</v>
      </c>
    </row>
    <row r="10" spans="1:7" x14ac:dyDescent="0.3">
      <c r="A10" s="3" t="s">
        <v>8</v>
      </c>
      <c r="B10">
        <v>1</v>
      </c>
      <c r="C10">
        <f>B10/B24</f>
        <v>1.8518518518518517E-2</v>
      </c>
      <c r="D10" s="5">
        <f>C10*100</f>
        <v>1.8518518518518516</v>
      </c>
    </row>
    <row r="11" spans="1:7" x14ac:dyDescent="0.3">
      <c r="A11" s="3" t="s">
        <v>9</v>
      </c>
      <c r="B11">
        <v>0</v>
      </c>
      <c r="C11">
        <f>B11/B24</f>
        <v>0</v>
      </c>
      <c r="D11" s="5">
        <f>C11*100</f>
        <v>0</v>
      </c>
    </row>
    <row r="12" spans="1:7" x14ac:dyDescent="0.3">
      <c r="A12" s="3" t="s">
        <v>37</v>
      </c>
      <c r="B12">
        <v>3</v>
      </c>
      <c r="C12">
        <f>B12/B24</f>
        <v>5.5555555555555552E-2</v>
      </c>
      <c r="D12" s="5">
        <f>C12*100</f>
        <v>5.5555555555555554</v>
      </c>
    </row>
    <row r="13" spans="1:7" x14ac:dyDescent="0.3">
      <c r="D13" s="5">
        <f>SUM(D8:D12)</f>
        <v>46.296296296296305</v>
      </c>
      <c r="F13" s="5">
        <f>D6+D13</f>
        <v>88.888888888888886</v>
      </c>
    </row>
    <row r="15" spans="1:7" x14ac:dyDescent="0.3">
      <c r="A15" s="3" t="s">
        <v>99</v>
      </c>
      <c r="B15">
        <v>1</v>
      </c>
      <c r="C15">
        <f>B15/B24</f>
        <v>1.8518518518518517E-2</v>
      </c>
      <c r="D15" s="5">
        <f t="shared" ref="D15:D20" si="1">C15*100</f>
        <v>1.8518518518518516</v>
      </c>
    </row>
    <row r="16" spans="1:7" x14ac:dyDescent="0.3">
      <c r="A16" s="3" t="s">
        <v>96</v>
      </c>
      <c r="B16">
        <v>0</v>
      </c>
      <c r="C16">
        <f>B16/B24</f>
        <v>0</v>
      </c>
      <c r="D16" s="5">
        <f t="shared" si="1"/>
        <v>0</v>
      </c>
    </row>
    <row r="17" spans="1:4" x14ac:dyDescent="0.3">
      <c r="A17" s="3" t="s">
        <v>95</v>
      </c>
      <c r="B17">
        <v>0</v>
      </c>
      <c r="C17">
        <f>B17/B24</f>
        <v>0</v>
      </c>
      <c r="D17" s="5">
        <f t="shared" si="1"/>
        <v>0</v>
      </c>
    </row>
    <row r="18" spans="1:4" x14ac:dyDescent="0.3">
      <c r="A18" s="3" t="s">
        <v>98</v>
      </c>
      <c r="B18">
        <v>3</v>
      </c>
      <c r="C18">
        <f>B18/B24</f>
        <v>5.5555555555555552E-2</v>
      </c>
      <c r="D18" s="5">
        <f t="shared" si="1"/>
        <v>5.5555555555555554</v>
      </c>
    </row>
    <row r="19" spans="1:4" x14ac:dyDescent="0.3">
      <c r="A19" s="3" t="s">
        <v>100</v>
      </c>
      <c r="B19">
        <v>1</v>
      </c>
      <c r="C19">
        <f>B19/B24</f>
        <v>1.8518518518518517E-2</v>
      </c>
      <c r="D19" s="5">
        <f t="shared" si="1"/>
        <v>1.8518518518518516</v>
      </c>
    </row>
    <row r="20" spans="1:4" x14ac:dyDescent="0.3">
      <c r="A20" s="3" t="s">
        <v>97</v>
      </c>
      <c r="B20">
        <v>1</v>
      </c>
      <c r="C20">
        <f>B20/B24</f>
        <v>1.8518518518518517E-2</v>
      </c>
      <c r="D20" s="5">
        <f t="shared" si="1"/>
        <v>1.8518518518518516</v>
      </c>
    </row>
    <row r="21" spans="1:4" x14ac:dyDescent="0.3">
      <c r="A21" s="4"/>
      <c r="C21" s="5"/>
      <c r="D21" s="5">
        <f>SUM(D15:D20)</f>
        <v>11.111111111111109</v>
      </c>
    </row>
    <row r="22" spans="1:4" x14ac:dyDescent="0.3">
      <c r="A22" s="4"/>
    </row>
    <row r="23" spans="1:4" x14ac:dyDescent="0.3">
      <c r="A23" s="4"/>
    </row>
    <row r="24" spans="1:4" x14ac:dyDescent="0.3">
      <c r="A24" s="4"/>
      <c r="B24">
        <f>SUM(B1:B20)</f>
        <v>54</v>
      </c>
      <c r="C24">
        <f>SUM(C1:C20)</f>
        <v>0.99999999999999989</v>
      </c>
      <c r="D24" s="5">
        <f>SUM(D6,D13,D21)</f>
        <v>100</v>
      </c>
    </row>
    <row r="25" spans="1:4" x14ac:dyDescent="0.3">
      <c r="A25" s="4"/>
    </row>
    <row r="26" spans="1:4" x14ac:dyDescent="0.3">
      <c r="A26" s="4"/>
    </row>
    <row r="27" spans="1:4" x14ac:dyDescent="0.3">
      <c r="A27" s="4"/>
    </row>
    <row r="28" spans="1:4" x14ac:dyDescent="0.3">
      <c r="A28" s="4"/>
    </row>
    <row r="29" spans="1:4" x14ac:dyDescent="0.3">
      <c r="A29" s="4"/>
    </row>
    <row r="30" spans="1:4" x14ac:dyDescent="0.3">
      <c r="A30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scholar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PG</dc:creator>
  <cp:lastModifiedBy>Javier PG</cp:lastModifiedBy>
  <dcterms:created xsi:type="dcterms:W3CDTF">2015-06-05T18:17:20Z</dcterms:created>
  <dcterms:modified xsi:type="dcterms:W3CDTF">2022-11-28T11:16:36Z</dcterms:modified>
</cp:coreProperties>
</file>